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4Κ_2022_ΠΕ_ΕΥΡΥ\"/>
    </mc:Choice>
  </mc:AlternateContent>
  <bookViews>
    <workbookView xWindow="0" yWindow="0" windowWidth="28800" windowHeight="12000"/>
  </bookViews>
  <sheets>
    <sheet name="4Κ_2022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C13" i="1"/>
  <c r="B14" i="1"/>
  <c r="B15" i="1"/>
  <c r="B16" i="1"/>
  <c r="B17" i="1"/>
  <c r="B18" i="1"/>
  <c r="B19" i="1"/>
  <c r="B20" i="1"/>
  <c r="B21" i="1"/>
  <c r="B22" i="1"/>
  <c r="C22" i="1"/>
  <c r="B23" i="1"/>
  <c r="B24" i="1"/>
  <c r="C24" i="1"/>
  <c r="B25" i="1"/>
  <c r="B26" i="1"/>
  <c r="C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C42" i="1"/>
  <c r="B43" i="1"/>
  <c r="B44" i="1"/>
  <c r="B45" i="1"/>
  <c r="B46" i="1"/>
  <c r="B47" i="1"/>
  <c r="B48" i="1"/>
  <c r="B49" i="1"/>
  <c r="B50" i="1"/>
  <c r="C50" i="1"/>
  <c r="B51" i="1"/>
  <c r="B52" i="1"/>
  <c r="B53" i="1"/>
  <c r="B54" i="1"/>
  <c r="B55" i="1"/>
  <c r="B56" i="1"/>
  <c r="B57" i="1"/>
  <c r="C57" i="1"/>
  <c r="B58" i="1"/>
  <c r="B59" i="1"/>
  <c r="C59" i="1"/>
  <c r="B60" i="1"/>
  <c r="B61" i="1"/>
  <c r="B62" i="1"/>
  <c r="B63" i="1"/>
  <c r="B64" i="1"/>
  <c r="B65" i="1"/>
  <c r="C65" i="1"/>
  <c r="B66" i="1"/>
  <c r="B67" i="1"/>
  <c r="B68" i="1"/>
  <c r="B69" i="1"/>
  <c r="B70" i="1"/>
  <c r="B71" i="1"/>
  <c r="B72" i="1"/>
  <c r="C72" i="1"/>
  <c r="B73" i="1"/>
  <c r="C73" i="1"/>
  <c r="B74" i="1"/>
  <c r="C74" i="1"/>
  <c r="B75" i="1"/>
  <c r="B76" i="1"/>
  <c r="B77" i="1"/>
  <c r="B78" i="1"/>
  <c r="B79" i="1"/>
  <c r="B80" i="1"/>
  <c r="B81" i="1"/>
  <c r="B82" i="1"/>
  <c r="C82" i="1"/>
  <c r="B83" i="1"/>
  <c r="B84" i="1"/>
  <c r="B85" i="1"/>
  <c r="C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C100" i="1"/>
  <c r="B101" i="1"/>
  <c r="B102" i="1"/>
  <c r="C102" i="1"/>
  <c r="B103" i="1"/>
  <c r="B104" i="1"/>
  <c r="B105" i="1"/>
  <c r="B106" i="1"/>
  <c r="B107" i="1"/>
  <c r="B108" i="1"/>
  <c r="B109" i="1"/>
  <c r="B110" i="1"/>
  <c r="C110" i="1"/>
  <c r="B111" i="1"/>
  <c r="B112" i="1"/>
  <c r="B113" i="1"/>
  <c r="B114" i="1"/>
  <c r="B115" i="1"/>
  <c r="B116" i="1"/>
  <c r="C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C128" i="1"/>
  <c r="B129" i="1"/>
  <c r="B130" i="1"/>
  <c r="B131" i="1"/>
  <c r="B132" i="1"/>
  <c r="B133" i="1"/>
  <c r="B134" i="1"/>
  <c r="B135" i="1"/>
  <c r="B136" i="1"/>
  <c r="B137" i="1"/>
  <c r="C137" i="1"/>
  <c r="B138" i="1"/>
  <c r="C138" i="1"/>
  <c r="B139" i="1"/>
  <c r="B140" i="1"/>
  <c r="C140" i="1"/>
  <c r="B141" i="1"/>
  <c r="C141" i="1"/>
  <c r="B142" i="1"/>
  <c r="B143" i="1"/>
  <c r="B144" i="1"/>
  <c r="C144" i="1"/>
  <c r="B145" i="1"/>
  <c r="B146" i="1"/>
  <c r="B147" i="1"/>
  <c r="B148" i="1"/>
  <c r="B149" i="1"/>
  <c r="C149" i="1"/>
  <c r="B150" i="1"/>
  <c r="B151" i="1"/>
  <c r="B152" i="1"/>
  <c r="B153" i="1"/>
  <c r="B154" i="1"/>
  <c r="B155" i="1"/>
  <c r="B156" i="1"/>
  <c r="B157" i="1"/>
  <c r="C157" i="1"/>
  <c r="B158" i="1"/>
  <c r="B159" i="1"/>
  <c r="C159" i="1"/>
  <c r="B160" i="1"/>
  <c r="B161" i="1"/>
  <c r="B162" i="1"/>
  <c r="B163" i="1"/>
  <c r="B164" i="1"/>
  <c r="C164" i="1"/>
  <c r="B165" i="1"/>
  <c r="B166" i="1"/>
  <c r="B167" i="1"/>
  <c r="B168" i="1"/>
  <c r="C168" i="1"/>
  <c r="B169" i="1"/>
  <c r="B170" i="1"/>
  <c r="B171" i="1"/>
  <c r="B172" i="1"/>
  <c r="C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C189" i="1"/>
  <c r="B190" i="1"/>
  <c r="B191" i="1"/>
  <c r="B192" i="1"/>
  <c r="B193" i="1"/>
  <c r="B194" i="1"/>
  <c r="B195" i="1"/>
  <c r="B196" i="1"/>
  <c r="B197" i="1"/>
  <c r="B198" i="1"/>
  <c r="B199" i="1"/>
  <c r="C199" i="1"/>
  <c r="B200" i="1"/>
  <c r="B201" i="1"/>
  <c r="B202" i="1"/>
  <c r="B203" i="1"/>
  <c r="B204" i="1"/>
  <c r="B205" i="1"/>
  <c r="B206" i="1"/>
  <c r="B207" i="1"/>
  <c r="B208" i="1"/>
  <c r="B209" i="1"/>
  <c r="B210" i="1"/>
  <c r="C210" i="1"/>
  <c r="B211" i="1"/>
  <c r="C211" i="1"/>
  <c r="B212" i="1"/>
  <c r="C212" i="1"/>
  <c r="B213" i="1"/>
  <c r="B214" i="1"/>
  <c r="B215" i="1"/>
  <c r="B216" i="1"/>
  <c r="B217" i="1"/>
  <c r="C217" i="1"/>
  <c r="B218" i="1"/>
  <c r="B219" i="1"/>
  <c r="C219" i="1"/>
  <c r="B220" i="1"/>
  <c r="B221" i="1"/>
  <c r="B222" i="1"/>
  <c r="B223" i="1"/>
  <c r="B224" i="1"/>
  <c r="B225" i="1"/>
  <c r="C225" i="1"/>
  <c r="B226" i="1"/>
  <c r="C226" i="1"/>
  <c r="B227" i="1"/>
  <c r="B228" i="1"/>
  <c r="C228" i="1"/>
  <c r="B229" i="1"/>
  <c r="C229" i="1"/>
  <c r="B230" i="1"/>
  <c r="B231" i="1"/>
  <c r="B232" i="1"/>
  <c r="B233" i="1"/>
  <c r="B234" i="1"/>
  <c r="B235" i="1"/>
  <c r="C235" i="1"/>
  <c r="B236" i="1"/>
  <c r="C236" i="1"/>
  <c r="B237" i="1"/>
  <c r="B238" i="1"/>
  <c r="B239" i="1"/>
  <c r="B240" i="1"/>
  <c r="B241" i="1"/>
  <c r="C241" i="1"/>
  <c r="B242" i="1"/>
  <c r="B243" i="1"/>
  <c r="C243" i="1"/>
  <c r="B244" i="1"/>
  <c r="B245" i="1"/>
  <c r="C245" i="1"/>
  <c r="B246" i="1"/>
  <c r="B247" i="1"/>
  <c r="B248" i="1"/>
  <c r="C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C271" i="1"/>
  <c r="B272" i="1"/>
  <c r="B273" i="1"/>
  <c r="C273" i="1"/>
  <c r="B274" i="1"/>
  <c r="B275" i="1"/>
  <c r="B276" i="1"/>
  <c r="B277" i="1"/>
  <c r="B278" i="1"/>
  <c r="B279" i="1"/>
  <c r="C279" i="1"/>
  <c r="B280" i="1"/>
  <c r="B281" i="1"/>
  <c r="B282" i="1"/>
  <c r="B283" i="1"/>
  <c r="B284" i="1"/>
  <c r="B285" i="1"/>
  <c r="B286" i="1"/>
  <c r="B287" i="1"/>
  <c r="B288" i="1"/>
  <c r="B289" i="1"/>
  <c r="B290" i="1"/>
  <c r="C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C303" i="1"/>
  <c r="B304" i="1"/>
  <c r="C304" i="1"/>
  <c r="B305" i="1"/>
  <c r="C305" i="1"/>
  <c r="B306" i="1"/>
  <c r="C306" i="1"/>
  <c r="B307" i="1"/>
  <c r="B308" i="1"/>
  <c r="C308" i="1"/>
  <c r="B309" i="1"/>
  <c r="B310" i="1"/>
  <c r="B311" i="1"/>
  <c r="B312" i="1"/>
  <c r="B313" i="1"/>
  <c r="B314" i="1"/>
  <c r="C314" i="1"/>
  <c r="B315" i="1"/>
  <c r="B316" i="1"/>
  <c r="C316" i="1"/>
  <c r="B317" i="1"/>
  <c r="B318" i="1"/>
  <c r="B319" i="1"/>
  <c r="B320" i="1"/>
  <c r="B321" i="1"/>
  <c r="B322" i="1"/>
  <c r="C322" i="1"/>
  <c r="B323" i="1"/>
  <c r="B324" i="1"/>
  <c r="B325" i="1"/>
  <c r="B326" i="1"/>
  <c r="B327" i="1"/>
  <c r="B328" i="1"/>
  <c r="B329" i="1"/>
  <c r="C329" i="1"/>
  <c r="B330" i="1"/>
  <c r="B331" i="1"/>
  <c r="B332" i="1"/>
  <c r="B333" i="1"/>
  <c r="B334" i="1"/>
  <c r="B335" i="1"/>
  <c r="B336" i="1"/>
  <c r="B337" i="1"/>
  <c r="C337" i="1"/>
  <c r="B338" i="1"/>
  <c r="B339" i="1"/>
  <c r="B340" i="1"/>
  <c r="C340" i="1"/>
  <c r="B341" i="1"/>
  <c r="B342" i="1"/>
  <c r="B343" i="1"/>
  <c r="C343" i="1"/>
  <c r="B344" i="1"/>
  <c r="B345" i="1"/>
  <c r="B346" i="1"/>
  <c r="C346" i="1"/>
  <c r="B347" i="1"/>
  <c r="B348" i="1"/>
  <c r="B349" i="1"/>
  <c r="B350" i="1"/>
  <c r="B351" i="1"/>
  <c r="B352" i="1"/>
  <c r="B353" i="1"/>
  <c r="B354" i="1"/>
  <c r="B355" i="1"/>
  <c r="B356" i="1"/>
  <c r="B357" i="1"/>
  <c r="C357" i="1"/>
  <c r="B358" i="1"/>
  <c r="B359" i="1"/>
  <c r="C359" i="1"/>
  <c r="B360" i="1"/>
  <c r="B361" i="1"/>
  <c r="B362" i="1"/>
  <c r="C362" i="1"/>
  <c r="B363" i="1"/>
  <c r="B364" i="1"/>
  <c r="B365" i="1"/>
  <c r="B366" i="1"/>
  <c r="B367" i="1"/>
  <c r="B368" i="1"/>
  <c r="B369" i="1"/>
  <c r="C369" i="1"/>
  <c r="B370" i="1"/>
  <c r="B371" i="1"/>
  <c r="C371" i="1"/>
  <c r="B372" i="1"/>
  <c r="B373" i="1"/>
  <c r="B374" i="1"/>
  <c r="C374" i="1"/>
  <c r="B375" i="1"/>
  <c r="B376" i="1"/>
  <c r="B377" i="1"/>
  <c r="B378" i="1"/>
  <c r="B379" i="1"/>
  <c r="B380" i="1"/>
  <c r="B381" i="1"/>
  <c r="B382" i="1"/>
  <c r="B383" i="1"/>
  <c r="C383" i="1"/>
  <c r="B384" i="1"/>
  <c r="C384" i="1"/>
  <c r="B385" i="1"/>
  <c r="B386" i="1"/>
  <c r="B387" i="1"/>
  <c r="B388" i="1"/>
  <c r="B389" i="1"/>
  <c r="B390" i="1"/>
  <c r="B391" i="1"/>
  <c r="B392" i="1"/>
  <c r="C392" i="1"/>
  <c r="B393" i="1"/>
  <c r="C393" i="1"/>
  <c r="B394" i="1"/>
  <c r="B395" i="1"/>
  <c r="B396" i="1"/>
  <c r="B397" i="1"/>
  <c r="B398" i="1"/>
  <c r="B399" i="1"/>
  <c r="B400" i="1"/>
  <c r="B401" i="1"/>
  <c r="B402" i="1"/>
  <c r="B403" i="1"/>
  <c r="C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C419" i="1"/>
  <c r="B420" i="1"/>
  <c r="C420" i="1"/>
  <c r="B421" i="1"/>
  <c r="B422" i="1"/>
  <c r="B423" i="1"/>
  <c r="C423" i="1"/>
  <c r="B424" i="1"/>
  <c r="B425" i="1"/>
  <c r="B426" i="1"/>
  <c r="C426" i="1"/>
  <c r="B427" i="1"/>
  <c r="B428" i="1"/>
  <c r="B429" i="1"/>
  <c r="C429" i="1"/>
  <c r="B430" i="1"/>
  <c r="C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C444" i="1"/>
  <c r="B445" i="1"/>
  <c r="B446" i="1"/>
  <c r="B447" i="1"/>
  <c r="B448" i="1"/>
  <c r="C448" i="1"/>
  <c r="B449" i="1"/>
  <c r="B450" i="1"/>
  <c r="B451" i="1"/>
  <c r="B452" i="1"/>
  <c r="C452" i="1"/>
  <c r="B453" i="1"/>
  <c r="B454" i="1"/>
  <c r="B455" i="1"/>
  <c r="B456" i="1"/>
  <c r="B457" i="1"/>
  <c r="B458" i="1"/>
  <c r="B459" i="1"/>
  <c r="C459" i="1"/>
  <c r="B460" i="1"/>
  <c r="B461" i="1"/>
  <c r="B462" i="1"/>
  <c r="B463" i="1"/>
  <c r="B464" i="1"/>
  <c r="B465" i="1"/>
  <c r="B466" i="1"/>
  <c r="B467" i="1"/>
  <c r="B468" i="1"/>
  <c r="C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C484" i="1"/>
  <c r="B485" i="1"/>
  <c r="B486" i="1"/>
  <c r="B487" i="1"/>
  <c r="B488" i="1"/>
  <c r="B489" i="1"/>
  <c r="C489" i="1"/>
  <c r="B490" i="1"/>
  <c r="B491" i="1"/>
  <c r="B492" i="1"/>
  <c r="B493" i="1"/>
  <c r="C493" i="1"/>
  <c r="B494" i="1"/>
  <c r="C494" i="1"/>
  <c r="B495" i="1"/>
  <c r="B496" i="1"/>
  <c r="B497" i="1"/>
  <c r="B498" i="1"/>
  <c r="C498" i="1"/>
  <c r="B499" i="1"/>
  <c r="B500" i="1"/>
  <c r="B501" i="1"/>
  <c r="B502" i="1"/>
  <c r="B503" i="1"/>
  <c r="B504" i="1"/>
  <c r="C504" i="1"/>
  <c r="B505" i="1"/>
  <c r="B506" i="1"/>
  <c r="B507" i="1"/>
  <c r="B508" i="1"/>
  <c r="C508" i="1"/>
  <c r="B509" i="1"/>
  <c r="B510" i="1"/>
  <c r="C510" i="1"/>
  <c r="B511" i="1"/>
  <c r="B512" i="1"/>
  <c r="B513" i="1"/>
  <c r="B514" i="1"/>
  <c r="B515" i="1"/>
  <c r="B516" i="1"/>
  <c r="B517" i="1"/>
  <c r="B518" i="1"/>
  <c r="C518" i="1"/>
  <c r="B519" i="1"/>
  <c r="B520" i="1"/>
  <c r="B521" i="1"/>
  <c r="B522" i="1"/>
  <c r="B523" i="1"/>
  <c r="B524" i="1"/>
  <c r="B525" i="1"/>
  <c r="B526" i="1"/>
  <c r="B527" i="1"/>
  <c r="C527" i="1"/>
  <c r="B528" i="1"/>
  <c r="B529" i="1"/>
  <c r="B530" i="1"/>
  <c r="C530" i="1"/>
  <c r="B531" i="1"/>
  <c r="C531" i="1"/>
  <c r="B532" i="1"/>
  <c r="B533" i="1"/>
  <c r="B534" i="1"/>
  <c r="B535" i="1"/>
  <c r="B536" i="1"/>
  <c r="B537" i="1"/>
  <c r="B538" i="1"/>
  <c r="B539" i="1"/>
  <c r="C539" i="1"/>
  <c r="B540" i="1"/>
  <c r="B541" i="1"/>
  <c r="B542" i="1"/>
  <c r="B543" i="1"/>
  <c r="B544" i="1"/>
  <c r="B545" i="1"/>
  <c r="C545" i="1"/>
  <c r="B546" i="1"/>
  <c r="C546" i="1"/>
  <c r="B547" i="1"/>
  <c r="B548" i="1"/>
  <c r="C548" i="1"/>
  <c r="B549" i="1"/>
  <c r="B550" i="1"/>
  <c r="B551" i="1"/>
  <c r="C551" i="1"/>
  <c r="B552" i="1"/>
  <c r="B553" i="1"/>
  <c r="B554" i="1"/>
  <c r="C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C569" i="1"/>
  <c r="B570" i="1"/>
  <c r="B571" i="1"/>
  <c r="B572" i="1"/>
  <c r="C572" i="1"/>
  <c r="B573" i="1"/>
  <c r="C573" i="1"/>
  <c r="B574" i="1"/>
  <c r="B575" i="1"/>
  <c r="B576" i="1"/>
  <c r="B577" i="1"/>
  <c r="B578" i="1"/>
  <c r="B579" i="1"/>
  <c r="B580" i="1"/>
  <c r="B581" i="1"/>
  <c r="B582" i="1"/>
  <c r="B583" i="1"/>
  <c r="C583" i="1"/>
  <c r="B584" i="1"/>
  <c r="B585" i="1"/>
  <c r="B586" i="1"/>
  <c r="B587" i="1"/>
  <c r="B588" i="1"/>
  <c r="B589" i="1"/>
  <c r="B590" i="1"/>
  <c r="C590" i="1"/>
  <c r="B591" i="1"/>
  <c r="C591" i="1"/>
  <c r="B592" i="1"/>
  <c r="C592" i="1"/>
  <c r="B593" i="1"/>
  <c r="B594" i="1"/>
  <c r="B595" i="1"/>
  <c r="B596" i="1"/>
  <c r="B597" i="1"/>
  <c r="C597" i="1"/>
  <c r="B598" i="1"/>
  <c r="B599" i="1"/>
  <c r="B600" i="1"/>
  <c r="B601" i="1"/>
  <c r="B602" i="1"/>
  <c r="B603" i="1"/>
  <c r="B604" i="1"/>
  <c r="C604" i="1"/>
  <c r="B605" i="1"/>
  <c r="B606" i="1"/>
  <c r="B607" i="1"/>
  <c r="B608" i="1"/>
  <c r="B609" i="1"/>
  <c r="B610" i="1"/>
  <c r="B611" i="1"/>
  <c r="B612" i="1"/>
  <c r="B613" i="1"/>
  <c r="C613" i="1"/>
  <c r="B614" i="1"/>
  <c r="C614" i="1"/>
  <c r="B615" i="1"/>
  <c r="B616" i="1"/>
  <c r="B617" i="1"/>
  <c r="B618" i="1"/>
  <c r="B619" i="1"/>
  <c r="C619" i="1"/>
  <c r="B620" i="1"/>
  <c r="B621" i="1"/>
  <c r="B622" i="1"/>
  <c r="C622" i="1"/>
  <c r="B623" i="1"/>
  <c r="B624" i="1"/>
  <c r="C624" i="1"/>
  <c r="B625" i="1"/>
  <c r="B626" i="1"/>
  <c r="B627" i="1"/>
  <c r="B628" i="1"/>
  <c r="B629" i="1"/>
  <c r="B630" i="1"/>
  <c r="B631" i="1"/>
  <c r="B632" i="1"/>
  <c r="C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C647" i="1"/>
  <c r="B648" i="1"/>
  <c r="B649" i="1"/>
  <c r="B650" i="1"/>
  <c r="B651" i="1"/>
  <c r="B652" i="1"/>
  <c r="B653" i="1"/>
  <c r="B654" i="1"/>
  <c r="B655" i="1"/>
  <c r="C655" i="1"/>
  <c r="B656" i="1"/>
  <c r="C656" i="1"/>
  <c r="B657" i="1"/>
  <c r="B658" i="1"/>
  <c r="C658" i="1"/>
  <c r="B659" i="1"/>
  <c r="B660" i="1"/>
  <c r="B661" i="1"/>
  <c r="C661" i="1"/>
  <c r="B662" i="1"/>
  <c r="B663" i="1"/>
  <c r="B664" i="1"/>
  <c r="B665" i="1"/>
  <c r="B666" i="1"/>
  <c r="B667" i="1"/>
  <c r="B668" i="1"/>
  <c r="B669" i="1"/>
  <c r="B670" i="1"/>
  <c r="C670" i="1"/>
  <c r="B671" i="1"/>
  <c r="B672" i="1"/>
  <c r="B673" i="1"/>
  <c r="C673" i="1"/>
  <c r="B674" i="1"/>
  <c r="B675" i="1"/>
  <c r="C675" i="1"/>
  <c r="B676" i="1"/>
  <c r="B677" i="1"/>
  <c r="B678" i="1"/>
  <c r="C678" i="1"/>
  <c r="B679" i="1"/>
  <c r="B680" i="1"/>
  <c r="B681" i="1"/>
  <c r="B682" i="1"/>
  <c r="C682" i="1"/>
  <c r="B683" i="1"/>
  <c r="B684" i="1"/>
  <c r="B685" i="1"/>
  <c r="B686" i="1"/>
  <c r="B687" i="1"/>
  <c r="B688" i="1"/>
  <c r="B689" i="1"/>
  <c r="B690" i="1"/>
  <c r="B691" i="1"/>
  <c r="C691" i="1"/>
  <c r="B692" i="1"/>
  <c r="B693" i="1"/>
  <c r="B694" i="1"/>
  <c r="B695" i="1"/>
  <c r="B696" i="1"/>
  <c r="B697" i="1"/>
  <c r="B698" i="1"/>
  <c r="C698" i="1"/>
  <c r="B699" i="1"/>
  <c r="B700" i="1"/>
  <c r="B701" i="1"/>
  <c r="B702" i="1"/>
  <c r="B703" i="1"/>
  <c r="B704" i="1"/>
  <c r="B705" i="1"/>
  <c r="C705" i="1"/>
  <c r="B706" i="1"/>
  <c r="B707" i="1"/>
  <c r="B708" i="1"/>
  <c r="B709" i="1"/>
  <c r="C709" i="1"/>
  <c r="B710" i="1"/>
  <c r="B711" i="1"/>
  <c r="B712" i="1"/>
  <c r="B713" i="1"/>
  <c r="B714" i="1"/>
  <c r="B715" i="1"/>
  <c r="B716" i="1"/>
  <c r="C716" i="1"/>
  <c r="B717" i="1"/>
  <c r="B718" i="1"/>
  <c r="B719" i="1"/>
  <c r="B720" i="1"/>
  <c r="B721" i="1"/>
  <c r="B722" i="1"/>
  <c r="B723" i="1"/>
  <c r="C723" i="1"/>
  <c r="B724" i="1"/>
  <c r="C724" i="1"/>
  <c r="B725" i="1"/>
  <c r="B726" i="1"/>
  <c r="C726" i="1"/>
  <c r="B727" i="1"/>
  <c r="B728" i="1"/>
  <c r="B729" i="1"/>
  <c r="C729" i="1"/>
  <c r="B730" i="1"/>
  <c r="B731" i="1"/>
  <c r="B732" i="1"/>
  <c r="B733" i="1"/>
  <c r="C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C748" i="1"/>
  <c r="B749" i="1"/>
  <c r="C749" i="1"/>
  <c r="B750" i="1"/>
  <c r="B751" i="1"/>
  <c r="B752" i="1"/>
  <c r="B753" i="1"/>
  <c r="B754" i="1"/>
  <c r="B755" i="1"/>
  <c r="B756" i="1"/>
  <c r="B757" i="1"/>
  <c r="C757" i="1"/>
  <c r="B758" i="1"/>
  <c r="B759" i="1"/>
  <c r="C759" i="1"/>
  <c r="B760" i="1"/>
  <c r="B761" i="1"/>
  <c r="B762" i="1"/>
  <c r="B763" i="1"/>
  <c r="C763" i="1"/>
  <c r="B764" i="1"/>
  <c r="B765" i="1"/>
  <c r="C765" i="1"/>
  <c r="B766" i="1"/>
  <c r="B767" i="1"/>
  <c r="B768" i="1"/>
  <c r="B769" i="1"/>
  <c r="B770" i="1"/>
  <c r="B771" i="1"/>
  <c r="B772" i="1"/>
  <c r="B773" i="1"/>
  <c r="B774" i="1"/>
  <c r="C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C786" i="1"/>
  <c r="B787" i="1"/>
  <c r="B788" i="1"/>
  <c r="C788" i="1"/>
  <c r="B789" i="1"/>
  <c r="B790" i="1"/>
  <c r="B791" i="1"/>
  <c r="B792" i="1"/>
  <c r="C792" i="1"/>
  <c r="B793" i="1"/>
  <c r="C793" i="1"/>
  <c r="B794" i="1"/>
  <c r="B795" i="1"/>
  <c r="B796" i="1"/>
  <c r="B797" i="1"/>
  <c r="B798" i="1"/>
  <c r="B799" i="1"/>
  <c r="B800" i="1"/>
  <c r="B801" i="1"/>
  <c r="B802" i="1"/>
  <c r="C802" i="1"/>
  <c r="B803" i="1"/>
  <c r="B804" i="1"/>
  <c r="B805" i="1"/>
  <c r="C805" i="1"/>
  <c r="B806" i="1"/>
  <c r="B807" i="1"/>
  <c r="B808" i="1"/>
  <c r="B809" i="1"/>
  <c r="B810" i="1"/>
  <c r="B811" i="1"/>
  <c r="B812" i="1"/>
  <c r="B813" i="1"/>
  <c r="B814" i="1"/>
  <c r="B815" i="1"/>
  <c r="C815" i="1"/>
  <c r="B816" i="1"/>
  <c r="C816" i="1"/>
  <c r="B817" i="1"/>
  <c r="C817" i="1"/>
  <c r="B818" i="1"/>
  <c r="C818" i="1"/>
  <c r="B819" i="1"/>
  <c r="B820" i="1"/>
  <c r="C820" i="1"/>
  <c r="B821" i="1"/>
  <c r="C821" i="1"/>
  <c r="B822" i="1"/>
  <c r="B823" i="1"/>
  <c r="B824" i="1"/>
  <c r="B825" i="1"/>
  <c r="B826" i="1"/>
  <c r="B827" i="1"/>
  <c r="C827" i="1"/>
  <c r="B828" i="1"/>
  <c r="B829" i="1"/>
  <c r="C829" i="1"/>
  <c r="B830" i="1"/>
  <c r="C830" i="1"/>
  <c r="B831" i="1"/>
  <c r="B832" i="1"/>
  <c r="B833" i="1"/>
  <c r="C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C845" i="1"/>
  <c r="B846" i="1"/>
  <c r="B847" i="1"/>
  <c r="B848" i="1"/>
  <c r="C848" i="1"/>
  <c r="B849" i="1"/>
  <c r="B850" i="1"/>
  <c r="B851" i="1"/>
  <c r="C851" i="1"/>
  <c r="B852" i="1"/>
  <c r="B853" i="1"/>
  <c r="B854" i="1"/>
  <c r="B855" i="1"/>
  <c r="B856" i="1"/>
  <c r="B857" i="1"/>
  <c r="B858" i="1"/>
  <c r="C858" i="1"/>
  <c r="B859" i="1"/>
  <c r="B860" i="1"/>
  <c r="C860" i="1"/>
  <c r="B861" i="1"/>
  <c r="C861" i="1"/>
  <c r="B862" i="1"/>
  <c r="B863" i="1"/>
  <c r="B864" i="1"/>
  <c r="C864" i="1"/>
  <c r="B865" i="1"/>
  <c r="B866" i="1"/>
  <c r="B867" i="1"/>
  <c r="C867" i="1"/>
  <c r="B868" i="1"/>
  <c r="B869" i="1"/>
  <c r="C869" i="1"/>
  <c r="B870" i="1"/>
  <c r="B871" i="1"/>
  <c r="B872" i="1"/>
  <c r="B873" i="1"/>
  <c r="C873" i="1"/>
  <c r="B874" i="1"/>
  <c r="B875" i="1"/>
  <c r="B876" i="1"/>
  <c r="B877" i="1"/>
  <c r="B878" i="1"/>
  <c r="B879" i="1"/>
  <c r="B880" i="1"/>
  <c r="C880" i="1"/>
  <c r="B881" i="1"/>
  <c r="B882" i="1"/>
  <c r="B883" i="1"/>
  <c r="B884" i="1"/>
  <c r="B885" i="1"/>
  <c r="B886" i="1"/>
  <c r="C886" i="1"/>
  <c r="B887" i="1"/>
  <c r="B888" i="1"/>
  <c r="C888" i="1"/>
  <c r="B889" i="1"/>
  <c r="B890" i="1"/>
  <c r="B891" i="1"/>
  <c r="C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C906" i="1"/>
  <c r="B907" i="1"/>
  <c r="B908" i="1"/>
  <c r="B909" i="1"/>
  <c r="C909" i="1"/>
  <c r="B910" i="1"/>
  <c r="B911" i="1"/>
  <c r="B912" i="1"/>
  <c r="B913" i="1"/>
  <c r="B914" i="1"/>
  <c r="B915" i="1"/>
  <c r="C915" i="1"/>
  <c r="B916" i="1"/>
  <c r="B917" i="1"/>
  <c r="B918" i="1"/>
  <c r="B919" i="1"/>
  <c r="B920" i="1"/>
  <c r="B921" i="1"/>
  <c r="B922" i="1"/>
  <c r="B923" i="1"/>
  <c r="B924" i="1"/>
  <c r="B925" i="1"/>
  <c r="B926" i="1"/>
  <c r="C926" i="1"/>
  <c r="B927" i="1"/>
  <c r="B928" i="1"/>
</calcChain>
</file>

<file path=xl/sharedStrings.xml><?xml version="1.0" encoding="utf-8"?>
<sst xmlns="http://schemas.openxmlformats.org/spreadsheetml/2006/main" count="751" uniqueCount="217">
  <si>
    <t>ΠΛΗΡΩΣΗ ΘΕΣΕΩΝ ΜΕ ΣΕΙΡΑ ΠΡΟΤΕΡΑΙΟΤΗΤΑΣ (ΑΡΘΡΟ 18/Ν. 2190/1994) ΠΡΟΚΗΡΥΞΗ 4Κ/2022/28/06/2022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</si>
  <si>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</si>
  <si>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</si>
  <si>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</si>
  <si>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</si>
  <si>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</si>
  <si>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ΥΠΟΒΟΛΗ ΔΙΚΑΙΟΛΟΓΗΤΙΚΩΝ</t>
  </si>
  <si>
    <t>ΕΛΛΕΙΨΗ ΤΙΤΛΟΥ, 002, 005, 008, 013, 014, 030</t>
  </si>
  <si>
    <t>ΕΛΛΕΙΨΗ ΤΙΤΛΟΥ, 002, 003, 005, 008, 030</t>
  </si>
  <si>
    <t>ΜΗ ΚΑΤΑΒΟΛΗ ΠΑΡΑΒΟΛΟΥ</t>
  </si>
  <si>
    <t>002, 013, 014</t>
  </si>
  <si>
    <t>001, 003</t>
  </si>
  <si>
    <t>014, 018, 034</t>
  </si>
  <si>
    <t>002, 003, 006, 018, 019, 020, 021, 023, 024, 031, 034, 035, 038</t>
  </si>
  <si>
    <t>006, 013, 014, 018, 019, 020, 021, 023, 026, 034</t>
  </si>
  <si>
    <t>002, 003</t>
  </si>
  <si>
    <t>003, 038</t>
  </si>
  <si>
    <t>004, 013, 018, 025</t>
  </si>
  <si>
    <t>ΕΛΛΕΙΨΗ ΤΙΤΛΟΥ, 002, 004, 006, 013, 014, 018, 019, 021, 023, 024, 031, 034, 035</t>
  </si>
  <si>
    <t>ΕΛΛΕΙΨΗ ΤΙΤΛΟΥ, 003</t>
  </si>
  <si>
    <t>018, 021, 024</t>
  </si>
  <si>
    <t>003, 043</t>
  </si>
  <si>
    <t>ΕΛΛΕΙΨΗ ΤΙΤΛΟΥ, 002</t>
  </si>
  <si>
    <t>ΕΛΛΕΙΨΗ ΤΙΤΛΟΥ, 002, 003, 004, 013, 018, 021, 024, 025</t>
  </si>
  <si>
    <t>ΕΛΛΕΙΨΗ ΤΙΤΛΟΥ, 002, 004, 013, 014</t>
  </si>
  <si>
    <t>ΕΛΛΕΙΨΗ ΤΙΤΛΟΥ, 002, 003, 004, 009, 014, 018, 023, 024, 025, 031, 034, 035, 037</t>
  </si>
  <si>
    <t>002, 003, 009, 014, 018, 019, 020, 023, 024, 031, 034</t>
  </si>
  <si>
    <t>ΕΛΛΕΙΨΗ ΤΙΤΛΟΥ, 002, 003, 004, 005, 008, 018, 030</t>
  </si>
  <si>
    <t>ΕΛΛΕΙΨΗ ΤΙΤΛΟΥ, 002, 003, 004, 005, 008, 014, 018, 030</t>
  </si>
  <si>
    <t>002, 003, 005, 008, 030</t>
  </si>
  <si>
    <t>ΜΗ ΥΠΟΒΟΛΗ ΑΠΟΔΕΚΤΟΥ, ΣΥΜΦΩΝΑ ΜΕ ΤΗΝ ΠΡΟΚΗΡΥΞΗ, ΒΑΣΙΚΟΥ ΤΙΤΛΟΥ ΣΠΟΥΔΩΝ (ΕΛΛΕΙΨΗ ΤΙΤΛΟΥ)</t>
  </si>
  <si>
    <t>013, 018, 021, 024</t>
  </si>
  <si>
    <t>004, 018, 025</t>
  </si>
  <si>
    <t>ΕΛΛΕΙΨΗ ΤΙΤΛΟΥ, 001, 002, 003, 004, 009, 013, 014, 019, 020, 034, 035, 037, 038</t>
  </si>
  <si>
    <t>ΕΛΛΕΙΨΗ ΤΙΤΛΟΥ, 002, 003, 004, 005, 008, 013, 014, 018, 030</t>
  </si>
  <si>
    <t>002, 004, 018, 021, 024, 025</t>
  </si>
  <si>
    <t>ΠΑΡΑΒΟΛΟ ΔΕΣΜΕΥΜΕΝΟ Σ΄ ΑΛΛΗ ΠΡΟΚΗΡΥΞΗ</t>
  </si>
  <si>
    <t>004, 018, 021, 024, 025</t>
  </si>
  <si>
    <t>002, 003, 004, 006, 013, 014, 018, 019, 020, 021, 023, 024, 031, 034, 035, 038</t>
  </si>
  <si>
    <t>ΕΛΛΕΙΨΗ ΤΙΤΛΟΥ</t>
  </si>
  <si>
    <t>ΕΛΛΕΙΨΗ ΤΙΤΛΟΥ, 002, 004, 014, 018, 024</t>
  </si>
  <si>
    <t>002, 004, 013, 018, 021, 024, 025</t>
  </si>
  <si>
    <t>002, 003, 004, 005, 008, 018, 030</t>
  </si>
  <si>
    <t>001, 013, 014, 018, 021, 024</t>
  </si>
  <si>
    <t>ΕΛΛΕΙΨΗ ΤΙΤΛΟΥ, 004, 005, 008, 018, 032</t>
  </si>
  <si>
    <t>001, 032</t>
  </si>
  <si>
    <t>ΕΛΛΕΙΨΗ ΤΙΤΛΟΥ, 002, 003, 004, 005, 006, 008, 009, 013, 014, 018, 019, 020, 021, 022, 023, 024, 025, 026, 028, 030, 031, 032, 034, 037, 038</t>
  </si>
  <si>
    <t>002, 004, 010, 011, 013, 014, 018, 022, 024, 025, 028, 034</t>
  </si>
  <si>
    <t>ΕΛΛΕΙΨΗ ΤΙΤΛΟΥ, 004, 010, 011, 013, 018, 025</t>
  </si>
  <si>
    <t>001, 004, 013, 018, 025</t>
  </si>
  <si>
    <t>003, 032</t>
  </si>
  <si>
    <t>001, 013, 014</t>
  </si>
  <si>
    <t>ΕΛΛΕΙΨΗ ΤΙΤΛΟΥ, 004, 018, 025, 038</t>
  </si>
  <si>
    <t>001, 013, 018, 021, 024</t>
  </si>
  <si>
    <t>ΕΛΛΕΙΨΗ ΤΙΤΛΟΥ, 003, 013, 014, 034</t>
  </si>
  <si>
    <t>ΕΛΛΕΙΨΗ ΤΙΤΛΟΥ, 002, 004, 009, 010, 011, 013, 014, 018, 022, 024, 025, 028, 031, 034</t>
  </si>
  <si>
    <t>001, 002, 013</t>
  </si>
  <si>
    <t>002, 003, 013, 014</t>
  </si>
  <si>
    <t>001, 003, 004</t>
  </si>
  <si>
    <t>ΕΛΛΕΙΨΗ ΤΙΤΛΟΥ, 013, 014, 035, 037</t>
  </si>
  <si>
    <t>012, 042</t>
  </si>
  <si>
    <t>002, 003, 005, 008, 013, 030, 037</t>
  </si>
  <si>
    <t>001, 002</t>
  </si>
  <si>
    <t>015, 038</t>
  </si>
  <si>
    <t>ΕΛΛΕΙΨΗ ΤΙΤΛΟΥ, 001</t>
  </si>
  <si>
    <t>003, 013</t>
  </si>
  <si>
    <t>001, 002, 003, 004, 009, 013, 014, 019, 020, 034, 035</t>
  </si>
  <si>
    <t>ΕΛΛΕΙΨΗ ΤΙΤΛΟΥ, 001, 005, 008, 030</t>
  </si>
  <si>
    <t>002, 003, 004, 018, 022, 024, 025, 028, 031, 034</t>
  </si>
  <si>
    <t>003, 010, 013, 014</t>
  </si>
  <si>
    <t>ΕΛΛΕΙΨΗ ΤΙΤΛΟΥ, 002, 003, 004, 005, 008, 018, 025, 030</t>
  </si>
  <si>
    <t>001, 004, 013</t>
  </si>
  <si>
    <t>002, 013, 018, 021, 024</t>
  </si>
  <si>
    <t>003, 004, 013, 018, 025</t>
  </si>
  <si>
    <t>ΕΛΛΕΙΨΗ ΤΙΤΛΟΥ, 002, 003, 004, 005, 008, 014, 018, 030, 032</t>
  </si>
  <si>
    <t>004, 006, 009, 013, 014, 018, 023, 034</t>
  </si>
  <si>
    <t>018, 023, 034</t>
  </si>
  <si>
    <t>002, 004</t>
  </si>
  <si>
    <t>ΕΛΛΕΙΨΗ ΤΙΤΛΟΥ, 013</t>
  </si>
  <si>
    <t>010, 011</t>
  </si>
  <si>
    <t>004, 013, 018, 021, 024, 025</t>
  </si>
  <si>
    <t>ΜΗ ΑΠΟΣΤΟΛΗ ΔΙΚΑΙΟΛΟΓΗΤΙΚΩΝ</t>
  </si>
  <si>
    <t>002, 004, 011</t>
  </si>
  <si>
    <t>002, 004, 013, 018, 024, 025</t>
  </si>
  <si>
    <t>002, 037</t>
  </si>
  <si>
    <t>010, 011, 013, 014</t>
  </si>
  <si>
    <t>ΕΛΛΕΙΨΗ ΤΙΤΛΟΥ, 001, 002, 003, 013, 014</t>
  </si>
  <si>
    <t>ΕΛΛΕΙΨΗ ΤΙΤΛΟΥ, 015</t>
  </si>
  <si>
    <t>001, 003, 032</t>
  </si>
  <si>
    <t>002, 003, 004, 010, 011, 013, 018, 025</t>
  </si>
  <si>
    <t>002, 013, 014, 018</t>
  </si>
  <si>
    <t>ΕΛΛΕΙΨΗ ΤΙΤΛΟΥ, 002, 004, 005, 006, 008, 009, 013, 018, 023, 030, 031, 032, 034, 035, 037</t>
  </si>
  <si>
    <t>ΕΛΛΕΙΨΗ ΤΙΤΛΟΥ, 002, 003, 005, 008</t>
  </si>
  <si>
    <t>ΕΛΛΕΙΨΗ ΤΙΤΛΟΥ, 013, 018, 021, 024</t>
  </si>
  <si>
    <t>002, 003, 004, 013, 014</t>
  </si>
  <si>
    <t>001, 003, 013</t>
  </si>
  <si>
    <t>ΕΛΛΕΙΨΗ ΤΙΤΛΟΥ, 002, 003, 035, 037</t>
  </si>
  <si>
    <t>002, 003, 004, 005, 008, 013, 014, 018, 024, 030, 037</t>
  </si>
  <si>
    <t>002, 003, 010, 011, 013, 014</t>
  </si>
  <si>
    <t>004, 014</t>
  </si>
  <si>
    <t>002, 003, 004, 006, 013, 014, 018, 019, 020, 021, 023, 024, 025, 031, 034, 035, 038</t>
  </si>
  <si>
    <t>002, 003, 004, 009, 010, 011, 013, 018, 022, 024, 025, 028, 031, 034</t>
  </si>
  <si>
    <t>ΕΛΛΕΙΨΗ ΤΙΤΛΟΥ, 002, 008, 030</t>
  </si>
  <si>
    <t>ΕΛΛΕΙΨΗ ΤΙΤΛΟΥ, 005, 008, 010, 011, 013, 014, 030</t>
  </si>
  <si>
    <t>ΕΛΛΕΙΨΗ ΤΙΤΛΟΥ, 002, 003, 004, 006, 009, 013, 014, 018, 019, 020, 021, 022, 023, 024, 025, 026, 028, 031, 034, 035, 037, 038</t>
  </si>
  <si>
    <t>ΕΛΛΕΙΨΗ ΤΙΤΛΟΥ, 002, 003, 005, 008, 013, 030, 037</t>
  </si>
  <si>
    <t>ΕΛΛΕΙΨΗ ΤΙΤΛΟΥ, 012, 015, 038</t>
  </si>
  <si>
    <t>ΕΛΛΕΙΨΗ ΤΙΤΛΟΥ, 002, 004, 006, 013, 014, 018, 023, 025, 034, 035, 037</t>
  </si>
  <si>
    <t>002, 003, 004, 010, 011, 013, 014, 018, 021, 023, 024, 025, 031, 034</t>
  </si>
  <si>
    <t>ΕΛΛΕΙΨΗ ΤΙΤΛΟΥ, 001, 002, 003, 004, 005, 008, 010, 011, 013, 014, 018</t>
  </si>
  <si>
    <t>013, 014</t>
  </si>
  <si>
    <t>ΕΛΛΕΙΨΗ ΤΙΤΛΟΥ, 034</t>
  </si>
  <si>
    <t>ΕΛΛΕΙΨΗ ΤΙΤΛΟΥ, 004, 018, 021, 024, 025</t>
  </si>
  <si>
    <t>002, 003, 004, 006, 009, 010, 011, 014, 018, 019, 020, 021, 022, 023, 024, 025, 026, 028, 031, 034, 035, 038</t>
  </si>
  <si>
    <t>ΕΛΛΕΙΨΗ ΤΙΤΛΟΥ, 002, 003, 018, 019, 020, 021, 023, 024, 031, 034, 038</t>
  </si>
  <si>
    <t>004, 006, 013, 014, 018, 019, 020, 021, 023, 024, 031, 034, 035, 038</t>
  </si>
  <si>
    <t>ΕΛΛΕΙΨΗ ΤΙΤΛΟΥ, 002, 004, 006, 009, 013, 018, 019, 020, 021, 022, 023, 024, 025, 026, 028, 031, 034, 035, 037, 038</t>
  </si>
  <si>
    <t>004, 006, 018, 019, 021, 023, 024, 025, 031, 034, 035, 038</t>
  </si>
  <si>
    <t>001, 004, 014, 018, 024</t>
  </si>
  <si>
    <t>ΕΛΛΕΙΨΗ ΤΙΤΛΟΥ, 002, 003, 004, 006, 009, 018, 019, 020, 021, 022, 023, 024, 025, 026, 028, 031, 034, 035, 037, 038</t>
  </si>
  <si>
    <t>ΕΛΛΕΙΨΗ ΤΙΤΛΟΥ, 002, 004, 018, 032</t>
  </si>
  <si>
    <t>002, 003, 004, 005, 008, 018, 024, 030, 037</t>
  </si>
  <si>
    <t>ΕΛΛΕΙΨΗ ΤΙΤΛΟΥ, 002, 003</t>
  </si>
  <si>
    <t>014, 018, 024</t>
  </si>
  <si>
    <t>001, 004, 013, 014</t>
  </si>
  <si>
    <t>ΕΛΛΕΙΨΗ ΤΙΤΛΟΥ, 004, 009, 013, 014, 018, 025, 034</t>
  </si>
  <si>
    <t>ΕΛΛΕΙΨΗ ΤΙΤΛΟΥ, 002, 004, 005, 011, 013, 014</t>
  </si>
  <si>
    <t>004, 013, 014, 018, 021, 024, 025</t>
  </si>
  <si>
    <t>ΕΛΛΕΙΨΗ ΤΙΤΛΟΥ, 002, 003, 004, 006, 009, 013, 014, 018, 021, 022, 023, 024, 025, 026, 028, 031, 034, 035, 037, 038</t>
  </si>
  <si>
    <t>ΕΛΛΕΙΨΗ ΤΙΤΛΟΥ, 002, 004, 014, 018</t>
  </si>
  <si>
    <t>ΕΛΛΕΙΨΗ ΤΙΤΛΟΥ, 003, 010, 011, 013, 014</t>
  </si>
  <si>
    <t>ΕΛΛΕΙΨΗ ΤΙΤΛΟΥ, 009, 010, 011, 018, 021, 024, 025, 028, 031, 034</t>
  </si>
  <si>
    <t>001, 002, 003, 004, 010, 011, 018</t>
  </si>
  <si>
    <t>ΕΛΛΕΙΨΗ ΤΙΤΛΟΥ, 002, 003, 009, 014, 018, 021, 024, 031, 034</t>
  </si>
  <si>
    <t>ΕΛΛΕΙΨΗ ΤΙΤΛΟΥ, 004, 005, 008, 014, 018, 030, 032</t>
  </si>
  <si>
    <t>001, 002, 003, 013, 014, 019, 020, 034, 038</t>
  </si>
  <si>
    <t>ΕΛΛΕΙΨΗ ΤΙΤΛΟΥ, 002, 013, 014</t>
  </si>
  <si>
    <t>ΕΛΛΕΙΨΗ ΤΙΤΛΟΥ, 002, 003, 006, 008, 009, 010, 011, 018, 019, 020, 021, 022, 023, 024, 025, 026, 028, 030, 031, 034, 035, 037, 038</t>
  </si>
  <si>
    <t>ΕΛΛΕΙΨΗ ΤΙΤΛΟΥ, 002, 013, 018, 021, 024</t>
  </si>
  <si>
    <t>002, 003, 004, 006, 013, 018, 019, 020, 021, 023, 024, 025, 031, 034, 035, 038</t>
  </si>
  <si>
    <t>ΕΛΛΕΙΨΗ ΤΙΤΛΟΥ, 002, 004, 006, 009, 014, 018, 019, 020, 021, 022, 023, 024, 025, 026, 028, 031, 034, 035, 037, 038</t>
  </si>
  <si>
    <t>ΕΛΛΕΙΨΗ ΤΙΤΛΟΥ, 004, 013, 018, 021, 024, 025</t>
  </si>
  <si>
    <t>ΕΛΛΕΙΨΗ ΤΙΤΛΟΥ, 002, 004, 006, 009, 013, 014, 018, 019, 020, 021, 022, 023, 024, 025, 028, 031, 034, 035</t>
  </si>
  <si>
    <t>ΜΗ ΚΑΤΑΒΟΛΗ ΠΑΡΑΒΟΛΟΥ, ΜΗ ΥΠΟΒΟΛΗ ΔΙΚΑΙΟΛΟΓΗΤΙΚΩΝ</t>
  </si>
  <si>
    <t>002, 003, 004, 006, 018, 019, 020, 021, 023, 024, 031, 034, 035, 038</t>
  </si>
  <si>
    <t>ΕΛΛΕΙΨΗ ΤΙΤΛΟΥ, 038</t>
  </si>
  <si>
    <t>002, 003, 018, 021, 024</t>
  </si>
  <si>
    <t>002, 006, 018, 023</t>
  </si>
  <si>
    <t>ΕΛΛΕΙΨΗ ΤΙΤΛΟΥ, 002, 004, 013, 018, 021, 024, 025</t>
  </si>
  <si>
    <t>002, 003, 004, 005, 008, 009, 013, 014, 018, 022, 024, 025, 028, 030, 031, 034, 037</t>
  </si>
  <si>
    <t>ΕΛΛΕΙΨΗ ΤΙΤΛΟΥ, 002, 003, 004, 006, 010, 011, 013, 014, 018, 019, 020, 021, 022, 023, 024, 025, 026, 028, 035, 037, 038</t>
  </si>
  <si>
    <t>002, 003, 010, 011, 013</t>
  </si>
  <si>
    <t>ΕΛΛΕΙΨΗ ΤΙΤΛΟΥ, 002, 003, 006, 009, 018, 021, 022, 023, 024, 025, 028, 031, 034, 035, 038</t>
  </si>
  <si>
    <t>ΕΛΛΕΙΨΗ ΤΙΤΛΟΥ, 002, 004, 005, 008, 018, 030</t>
  </si>
  <si>
    <t>ΕΛΛΕΙΨΗ ΤΙΤΛΟΥ, 001, 002</t>
  </si>
  <si>
    <t>012, 043</t>
  </si>
  <si>
    <t>002, 013, 018, 024, 034</t>
  </si>
  <si>
    <t>001, 004, 006, 009, 013, 014, 018, 019, 020, 021, 022, 023, 024, 025, 026, 028, 031, 034</t>
  </si>
  <si>
    <t>ΕΛΛΕΙΨΗ ΤΙΤΛΟΥ, 004, 018, 032</t>
  </si>
  <si>
    <t>002, 004, 018, 024, 025</t>
  </si>
  <si>
    <t>002, 003, 004, 006, 009, 010, 011, 018, 019, 020, 021, 022, 023, 024, 025, 026, 028, 031, 034, 035, 038</t>
  </si>
  <si>
    <t>002, 003, 004, 013, 014, 018, 019, 020, 021, 025, 034, 038</t>
  </si>
  <si>
    <t>002, 003, 004, 005, 008, 009, 010, 011, 013, 014, 018, 021, 022, 024, 025, 028, 030, 031, 034, 037</t>
  </si>
  <si>
    <t>ΕΛΛΕΙΨΗ ΤΙΤΛΟΥ, 002, 003, 006, 009, 013, 014, 018, 019, 020, 021, 022, 023, 024, 025, 026, 028, 031, 034, 035, 037, 038</t>
  </si>
  <si>
    <t>ΕΛΛΕΙΨΗ ΤΙΤΛΟΥ, 002, 004, 013</t>
  </si>
  <si>
    <t>002, 003, 037</t>
  </si>
  <si>
    <t>ΕΛΛΕΙΨΗ ΤΙΤΛΟΥ, 002, 003, 004, 009, 013, 014, 018, 022, 024, 025, 028, 031, 034, 037</t>
  </si>
  <si>
    <t>ΕΛΛΕΙΨΗ ΤΙΤΛΟΥ, 004, 005, 008, 012, 014, 018, 030, 042, 043</t>
  </si>
  <si>
    <t>004, 010, 011, 013, 014, 018, 025</t>
  </si>
  <si>
    <t>002, 003, 019, 020, 034</t>
  </si>
  <si>
    <t>ΕΛΛΕΙΨΗ ΤΙΤΛΟΥ, 001, 013, 014, 038</t>
  </si>
  <si>
    <t>001, 002, 004, 009, 010, 011, 013, 014, 018, 021, 022, 024, 025, 028, 031, 034</t>
  </si>
  <si>
    <t>ΕΛΛΕΙΨΗ ΤΙΤΛΟΥ, 002, 003, 004, 005, 006, 008, 009, 013, 014, 018, 019, 020, 021, 022, 023, 024, 025, 026, 028, 030, 031, 034, 035, 037, 038</t>
  </si>
  <si>
    <t>002, 003, 004, 006, 013, 014, 018, 023, 024, 034, 035</t>
  </si>
  <si>
    <t>ΕΛΛΕΙΨΗ ΤΙΤΛΟΥ, 004, 013, 014, 018, 024, 025</t>
  </si>
  <si>
    <t>004, 013, 014</t>
  </si>
  <si>
    <t>ΕΛΛΕΙΨΗ ΤΙΤΛΟΥ, 001, 002, 004, 005, 006, 008, 009, 010, 011, 013, 014, 018, 019, 020, 021, 022, 023, 024, 025, 026, 028, 030, 031, 034, 035, 037, 038</t>
  </si>
  <si>
    <t>002, 003, 009, 013, 014, 018, 022, 025, 028, 031, 034</t>
  </si>
  <si>
    <t>ΕΛΛΕΙΨΗ ΤΙΤΛΟΥ, 009, 010, 011, 013, 014, 018, 019, 021, 024, 025, 028, 031, 034</t>
  </si>
  <si>
    <t>ΕΛΛΕΙΨΗ ΤΙΤΛΟΥ, 002, 003, 004, 009, 010, 011, 018, 022, 023, 024, 025, 028, 031, 034</t>
  </si>
  <si>
    <t>ΕΛΛΕΙΨΗ ΤΙΤΛΟΥ, 010, 011</t>
  </si>
  <si>
    <t>ΕΛΛΕΙΨΗ ΤΙΤΛΟΥ, 002, 003, 004, 014, 018, 021, 031, 034</t>
  </si>
  <si>
    <t>ΕΛΛΕΙΨΗ ΤΙΤΛΟΥ, 004, 009, 018, 021, 022, 024, 025, 028, 031, 034</t>
  </si>
  <si>
    <t>ΕΛΛΕΙΨΗ ΤΙΤΛΟΥ, 002, 003, 004, 005, 008, 010, 011, 013, 014, 018, 030, 032</t>
  </si>
  <si>
    <t>001, 002, 004, 018, 024</t>
  </si>
  <si>
    <t>002, 009, 010, 011, 013, 014, 018, 021, 022, 024, 025, 028, 031, 034</t>
  </si>
  <si>
    <t>003, 004, 018, 025</t>
  </si>
  <si>
    <t>ΕΛΛΕΙΨΗ ΤΙΤΛΟΥ, 004, 006, 009, 018, 019, 023, 031, 034, 035</t>
  </si>
  <si>
    <t>ΕΛΛΕΙΨΗ ΤΙΤΛΟΥ, 002, 003, 004, 005, 013, 014</t>
  </si>
  <si>
    <t>004, 013, 018, 019, 020, 021, 024, 025, 031, 034, 038</t>
  </si>
  <si>
    <t>002, 003, 004</t>
  </si>
  <si>
    <t>002, 003, 004, 009, 010, 011, 018, 021, 022, 024, 025, 028, 031, 034</t>
  </si>
  <si>
    <t>ΕΛΛΕΙΨΗ ΤΙΤΛΟΥ, 002, 003, 005, 008, 010, 013, 014, 030</t>
  </si>
  <si>
    <t>ΕΛΛΕΙΨΗ ΤΙΤΛΟΥ, 002, 004, 013, 018, 019, 020, 021, 024, 025, 028, 034</t>
  </si>
  <si>
    <t>ΕΛΛΕΙΨΗ ΤΙΤΛΟΥ, 002, 003, 018, 021, 024</t>
  </si>
  <si>
    <t>ΕΛΛΕΙΨΗ ΤΙΤΛΟΥ, 001, 002, 006, 013, 014, 018, 019, 020, 021, 022, 023, 024, 025, 026, 028, 035, 037, 038</t>
  </si>
  <si>
    <t>ΕΛΛΕΙΨΗ ΤΙΤΛΟΥ, 004, 013, 042, 043</t>
  </si>
  <si>
    <t>002, 003, 004, 006, 013, 014, 018, 019, 020, 023, 024, 025, 031, 034, 035, 038</t>
  </si>
  <si>
    <t>004, 018, 024, 032</t>
  </si>
  <si>
    <t>ΕΛΛΕΙΨΗ ΤΙΤΛΟΥ, 004, 005, 008, 018, 024, 025, 030, 037</t>
  </si>
  <si>
    <t>003, 005</t>
  </si>
  <si>
    <t>002, 003, 004, 009, 013, 014, 018, 021, 022, 024, 025, 028, 031, 034, 037</t>
  </si>
  <si>
    <t>ΕΛΛΕΙΨΗ ΤΙΤΛΟΥ, 001, 018, 021, 022, 024, 025, 028, 031, 034</t>
  </si>
  <si>
    <t>ΕΛΛΕΙΨΗ ΤΙΤΛΟΥ, 004, 013, 018, 025</t>
  </si>
  <si>
    <t>002, 003, 004, 006, 018, 019, 020, 021, 023, 024, 031, 034, 038</t>
  </si>
  <si>
    <t>001, 008, 030</t>
  </si>
  <si>
    <t>001, 003, 004, 013, 018, 025</t>
  </si>
  <si>
    <t>002, 003, 004, 013, 018, 021, 024, 025</t>
  </si>
  <si>
    <t>014, 018</t>
  </si>
  <si>
    <t>ΕΛΛΕΙΨΗ ΤΙΤΛΟΥ, 004, 018</t>
  </si>
  <si>
    <t>012, 015, 038</t>
  </si>
  <si>
    <t>001, 002, 014</t>
  </si>
  <si>
    <t>ΕΛΛΕΙΨΗ ΤΙΤΛΟΥ, 002, 003, 004, 005, 008, 011, 013, 014, 018, 030</t>
  </si>
  <si>
    <t>004, 006, 009, 018, 019, 020, 021, 022, 023, 024, 025, 028, 031, 034, 038</t>
  </si>
  <si>
    <t>ΕΛΛΕΙΨΗ ΤΙΤΛΟΥ, 002, 003, 004, 006, 008, 009, 010, 011, 013, 014, 018, 019, 020, 021, 022, 023, 024, 025, 026, 028, 030, 031, 034, 035, 037, 038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</si>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</sst>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33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"00815920"</f>
        <v>00815920</v>
      </c>
      <c r="C7" t="s">
        <v>6</v>
      </c>
    </row>
    <row r="8" spans="1:3" x14ac:dyDescent="0.25">
      <c r="A8">
        <v>2</v>
      </c>
      <c r="B8" t="str">
        <f>"201304001834"</f>
        <v>201304001834</v>
      </c>
      <c r="C8" t="s">
        <v>7</v>
      </c>
    </row>
    <row r="9" spans="1:3" x14ac:dyDescent="0.25">
      <c r="A9">
        <v>3</v>
      </c>
      <c r="B9" t="str">
        <f>"201410008803"</f>
        <v>201410008803</v>
      </c>
      <c r="C9" t="s">
        <v>8</v>
      </c>
    </row>
    <row r="10" spans="1:3" x14ac:dyDescent="0.25">
      <c r="A10">
        <v>4</v>
      </c>
      <c r="B10" t="str">
        <f>"201410002615"</f>
        <v>201410002615</v>
      </c>
      <c r="C10" t="s">
        <v>6</v>
      </c>
    </row>
    <row r="11" spans="1:3" x14ac:dyDescent="0.25">
      <c r="A11">
        <v>5</v>
      </c>
      <c r="B11" t="str">
        <f>"00829370"</f>
        <v>00829370</v>
      </c>
      <c r="C11" t="s">
        <v>6</v>
      </c>
    </row>
    <row r="12" spans="1:3" x14ac:dyDescent="0.25">
      <c r="A12">
        <v>6</v>
      </c>
      <c r="B12" t="str">
        <f>"00828513"</f>
        <v>00828513</v>
      </c>
      <c r="C12" t="s">
        <v>9</v>
      </c>
    </row>
    <row r="13" spans="1:3" x14ac:dyDescent="0.25">
      <c r="A13">
        <v>7</v>
      </c>
      <c r="B13" t="str">
        <f>"201404000166"</f>
        <v>201404000166</v>
      </c>
      <c r="C13" t="str">
        <f>"013"</f>
        <v>013</v>
      </c>
    </row>
    <row r="14" spans="1:3" x14ac:dyDescent="0.25">
      <c r="A14">
        <v>8</v>
      </c>
      <c r="B14" t="str">
        <f>"00634689"</f>
        <v>00634689</v>
      </c>
      <c r="C14" t="s">
        <v>10</v>
      </c>
    </row>
    <row r="15" spans="1:3" x14ac:dyDescent="0.25">
      <c r="A15">
        <v>9</v>
      </c>
      <c r="B15" t="str">
        <f>"00764386"</f>
        <v>00764386</v>
      </c>
      <c r="C15" t="s">
        <v>6</v>
      </c>
    </row>
    <row r="16" spans="1:3" x14ac:dyDescent="0.25">
      <c r="A16">
        <v>10</v>
      </c>
      <c r="B16" t="str">
        <f>"00455583"</f>
        <v>00455583</v>
      </c>
      <c r="C16" t="s">
        <v>11</v>
      </c>
    </row>
    <row r="17" spans="1:3" x14ac:dyDescent="0.25">
      <c r="A17">
        <v>11</v>
      </c>
      <c r="B17" t="str">
        <f>"201502002015"</f>
        <v>201502002015</v>
      </c>
      <c r="C17" t="s">
        <v>12</v>
      </c>
    </row>
    <row r="18" spans="1:3" x14ac:dyDescent="0.25">
      <c r="A18">
        <v>12</v>
      </c>
      <c r="B18" t="str">
        <f>"00238391"</f>
        <v>00238391</v>
      </c>
      <c r="C18" t="s">
        <v>13</v>
      </c>
    </row>
    <row r="19" spans="1:3" x14ac:dyDescent="0.25">
      <c r="A19">
        <v>13</v>
      </c>
      <c r="B19" t="str">
        <f>"00796176"</f>
        <v>00796176</v>
      </c>
      <c r="C19" t="s">
        <v>6</v>
      </c>
    </row>
    <row r="20" spans="1:3" x14ac:dyDescent="0.25">
      <c r="A20">
        <v>14</v>
      </c>
      <c r="B20" t="str">
        <f>"00796017"</f>
        <v>00796017</v>
      </c>
      <c r="C20" t="s">
        <v>6</v>
      </c>
    </row>
    <row r="21" spans="1:3" x14ac:dyDescent="0.25">
      <c r="A21">
        <v>15</v>
      </c>
      <c r="B21" t="str">
        <f>"00867813"</f>
        <v>00867813</v>
      </c>
      <c r="C21" t="s">
        <v>14</v>
      </c>
    </row>
    <row r="22" spans="1:3" x14ac:dyDescent="0.25">
      <c r="A22">
        <v>16</v>
      </c>
      <c r="B22" t="str">
        <f>"00500693"</f>
        <v>00500693</v>
      </c>
      <c r="C22" t="str">
        <f>"013"</f>
        <v>013</v>
      </c>
    </row>
    <row r="23" spans="1:3" x14ac:dyDescent="0.25">
      <c r="A23">
        <v>17</v>
      </c>
      <c r="B23" t="str">
        <f>"201408000165"</f>
        <v>201408000165</v>
      </c>
      <c r="C23" t="s">
        <v>15</v>
      </c>
    </row>
    <row r="24" spans="1:3" x14ac:dyDescent="0.25">
      <c r="A24">
        <v>18</v>
      </c>
      <c r="B24" t="str">
        <f>"00837542"</f>
        <v>00837542</v>
      </c>
      <c r="C24" t="str">
        <f>"013"</f>
        <v>013</v>
      </c>
    </row>
    <row r="25" spans="1:3" x14ac:dyDescent="0.25">
      <c r="A25">
        <v>19</v>
      </c>
      <c r="B25" t="str">
        <f>"00773862"</f>
        <v>00773862</v>
      </c>
      <c r="C25" t="s">
        <v>6</v>
      </c>
    </row>
    <row r="26" spans="1:3" x14ac:dyDescent="0.25">
      <c r="A26">
        <v>20</v>
      </c>
      <c r="B26" t="str">
        <f>"200802011246"</f>
        <v>200802011246</v>
      </c>
      <c r="C26" t="str">
        <f>"002"</f>
        <v>002</v>
      </c>
    </row>
    <row r="27" spans="1:3" x14ac:dyDescent="0.25">
      <c r="A27">
        <v>21</v>
      </c>
      <c r="B27" t="str">
        <f>"00554365"</f>
        <v>00554365</v>
      </c>
      <c r="C27" t="s">
        <v>16</v>
      </c>
    </row>
    <row r="28" spans="1:3" x14ac:dyDescent="0.25">
      <c r="A28">
        <v>22</v>
      </c>
      <c r="B28" t="str">
        <f>"00774486"</f>
        <v>00774486</v>
      </c>
      <c r="C28" t="s">
        <v>17</v>
      </c>
    </row>
    <row r="29" spans="1:3" x14ac:dyDescent="0.25">
      <c r="A29">
        <v>23</v>
      </c>
      <c r="B29" t="str">
        <f>"201402000267"</f>
        <v>201402000267</v>
      </c>
      <c r="C29" t="s">
        <v>6</v>
      </c>
    </row>
    <row r="30" spans="1:3" x14ac:dyDescent="0.25">
      <c r="A30">
        <v>24</v>
      </c>
      <c r="B30" t="str">
        <f>"00544604"</f>
        <v>00544604</v>
      </c>
      <c r="C30" t="s">
        <v>18</v>
      </c>
    </row>
    <row r="31" spans="1:3" x14ac:dyDescent="0.25">
      <c r="A31">
        <v>25</v>
      </c>
      <c r="B31" t="str">
        <f>"201406005105"</f>
        <v>201406005105</v>
      </c>
      <c r="C31" t="s">
        <v>11</v>
      </c>
    </row>
    <row r="32" spans="1:3" x14ac:dyDescent="0.25">
      <c r="A32">
        <v>26</v>
      </c>
      <c r="B32" t="str">
        <f>"00873044"</f>
        <v>00873044</v>
      </c>
      <c r="C32" t="s">
        <v>6</v>
      </c>
    </row>
    <row r="33" spans="1:3" x14ac:dyDescent="0.25">
      <c r="A33">
        <v>27</v>
      </c>
      <c r="B33" t="str">
        <f>"00848016"</f>
        <v>00848016</v>
      </c>
      <c r="C33" t="s">
        <v>15</v>
      </c>
    </row>
    <row r="34" spans="1:3" x14ac:dyDescent="0.25">
      <c r="A34">
        <v>28</v>
      </c>
      <c r="B34" t="str">
        <f>"201304003480"</f>
        <v>201304003480</v>
      </c>
      <c r="C34" t="s">
        <v>6</v>
      </c>
    </row>
    <row r="35" spans="1:3" x14ac:dyDescent="0.25">
      <c r="A35">
        <v>29</v>
      </c>
      <c r="B35" t="str">
        <f>"00820885"</f>
        <v>00820885</v>
      </c>
      <c r="C35" t="s">
        <v>6</v>
      </c>
    </row>
    <row r="36" spans="1:3" x14ac:dyDescent="0.25">
      <c r="A36">
        <v>30</v>
      </c>
      <c r="B36" t="str">
        <f>"00219412"</f>
        <v>00219412</v>
      </c>
      <c r="C36" t="s">
        <v>9</v>
      </c>
    </row>
    <row r="37" spans="1:3" x14ac:dyDescent="0.25">
      <c r="A37">
        <v>31</v>
      </c>
      <c r="B37" t="str">
        <f>"00872475"</f>
        <v>00872475</v>
      </c>
      <c r="C37" t="s">
        <v>6</v>
      </c>
    </row>
    <row r="38" spans="1:3" x14ac:dyDescent="0.25">
      <c r="A38">
        <v>32</v>
      </c>
      <c r="B38" t="str">
        <f>"00546321"</f>
        <v>00546321</v>
      </c>
      <c r="C38" t="s">
        <v>19</v>
      </c>
    </row>
    <row r="39" spans="1:3" x14ac:dyDescent="0.25">
      <c r="A39">
        <v>33</v>
      </c>
      <c r="B39" t="str">
        <f>"00125280"</f>
        <v>00125280</v>
      </c>
      <c r="C39" t="s">
        <v>6</v>
      </c>
    </row>
    <row r="40" spans="1:3" x14ac:dyDescent="0.25">
      <c r="A40">
        <v>34</v>
      </c>
      <c r="B40" t="str">
        <f>"201304001976"</f>
        <v>201304001976</v>
      </c>
      <c r="C40" t="s">
        <v>6</v>
      </c>
    </row>
    <row r="41" spans="1:3" x14ac:dyDescent="0.25">
      <c r="A41">
        <v>35</v>
      </c>
      <c r="B41" t="str">
        <f>"201410000515"</f>
        <v>201410000515</v>
      </c>
      <c r="C41" t="s">
        <v>6</v>
      </c>
    </row>
    <row r="42" spans="1:3" x14ac:dyDescent="0.25">
      <c r="A42">
        <v>36</v>
      </c>
      <c r="B42" t="str">
        <f>"201406005670"</f>
        <v>201406005670</v>
      </c>
      <c r="C42" t="str">
        <f>"032"</f>
        <v>032</v>
      </c>
    </row>
    <row r="43" spans="1:3" x14ac:dyDescent="0.25">
      <c r="A43">
        <v>37</v>
      </c>
      <c r="B43" t="str">
        <f>"201504002303"</f>
        <v>201504002303</v>
      </c>
      <c r="C43" t="s">
        <v>6</v>
      </c>
    </row>
    <row r="44" spans="1:3" x14ac:dyDescent="0.25">
      <c r="A44">
        <v>38</v>
      </c>
      <c r="B44" t="str">
        <f>"00013447"</f>
        <v>00013447</v>
      </c>
      <c r="C44" t="s">
        <v>20</v>
      </c>
    </row>
    <row r="45" spans="1:3" x14ac:dyDescent="0.25">
      <c r="A45">
        <v>39</v>
      </c>
      <c r="B45" t="str">
        <f>"00118554"</f>
        <v>00118554</v>
      </c>
      <c r="C45" t="s">
        <v>11</v>
      </c>
    </row>
    <row r="46" spans="1:3" x14ac:dyDescent="0.25">
      <c r="A46">
        <v>40</v>
      </c>
      <c r="B46" t="str">
        <f>"00764006"</f>
        <v>00764006</v>
      </c>
      <c r="C46" t="s">
        <v>6</v>
      </c>
    </row>
    <row r="47" spans="1:3" x14ac:dyDescent="0.25">
      <c r="A47">
        <v>41</v>
      </c>
      <c r="B47" t="str">
        <f>"00491954"</f>
        <v>00491954</v>
      </c>
      <c r="C47" t="s">
        <v>6</v>
      </c>
    </row>
    <row r="48" spans="1:3" x14ac:dyDescent="0.25">
      <c r="A48">
        <v>42</v>
      </c>
      <c r="B48" t="str">
        <f>"00022610"</f>
        <v>00022610</v>
      </c>
      <c r="C48" t="s">
        <v>6</v>
      </c>
    </row>
    <row r="49" spans="1:3" x14ac:dyDescent="0.25">
      <c r="A49">
        <v>43</v>
      </c>
      <c r="B49" t="str">
        <f>"200712005763"</f>
        <v>200712005763</v>
      </c>
      <c r="C49" t="s">
        <v>21</v>
      </c>
    </row>
    <row r="50" spans="1:3" x14ac:dyDescent="0.25">
      <c r="A50">
        <v>44</v>
      </c>
      <c r="B50" t="str">
        <f>"00770664"</f>
        <v>00770664</v>
      </c>
      <c r="C50" t="str">
        <f>"042"</f>
        <v>042</v>
      </c>
    </row>
    <row r="51" spans="1:3" x14ac:dyDescent="0.25">
      <c r="A51">
        <v>45</v>
      </c>
      <c r="B51" t="str">
        <f>"00871766"</f>
        <v>00871766</v>
      </c>
      <c r="C51" t="s">
        <v>22</v>
      </c>
    </row>
    <row r="52" spans="1:3" x14ac:dyDescent="0.25">
      <c r="A52">
        <v>46</v>
      </c>
      <c r="B52" t="str">
        <f>"201402009011"</f>
        <v>201402009011</v>
      </c>
      <c r="C52" t="s">
        <v>6</v>
      </c>
    </row>
    <row r="53" spans="1:3" x14ac:dyDescent="0.25">
      <c r="A53">
        <v>47</v>
      </c>
      <c r="B53" t="str">
        <f>"00787381"</f>
        <v>00787381</v>
      </c>
      <c r="C53" t="s">
        <v>6</v>
      </c>
    </row>
    <row r="54" spans="1:3" x14ac:dyDescent="0.25">
      <c r="A54">
        <v>48</v>
      </c>
      <c r="B54" t="str">
        <f>"201201000003"</f>
        <v>201201000003</v>
      </c>
      <c r="C54" t="s">
        <v>6</v>
      </c>
    </row>
    <row r="55" spans="1:3" x14ac:dyDescent="0.25">
      <c r="A55">
        <v>49</v>
      </c>
      <c r="B55" t="str">
        <f>"00431793"</f>
        <v>00431793</v>
      </c>
      <c r="C55" t="s">
        <v>6</v>
      </c>
    </row>
    <row r="56" spans="1:3" x14ac:dyDescent="0.25">
      <c r="A56">
        <v>50</v>
      </c>
      <c r="B56" t="str">
        <f>"00623181"</f>
        <v>00623181</v>
      </c>
      <c r="C56" t="s">
        <v>23</v>
      </c>
    </row>
    <row r="57" spans="1:3" x14ac:dyDescent="0.25">
      <c r="A57">
        <v>51</v>
      </c>
      <c r="B57" t="str">
        <f>"201511006589"</f>
        <v>201511006589</v>
      </c>
      <c r="C57" t="str">
        <f>"002"</f>
        <v>002</v>
      </c>
    </row>
    <row r="58" spans="1:3" x14ac:dyDescent="0.25">
      <c r="A58">
        <v>52</v>
      </c>
      <c r="B58" t="str">
        <f>"00874771"</f>
        <v>00874771</v>
      </c>
      <c r="C58" t="s">
        <v>9</v>
      </c>
    </row>
    <row r="59" spans="1:3" x14ac:dyDescent="0.25">
      <c r="A59">
        <v>53</v>
      </c>
      <c r="B59" t="str">
        <f>"201502001001"</f>
        <v>201502001001</v>
      </c>
      <c r="C59" t="str">
        <f>"013"</f>
        <v>013</v>
      </c>
    </row>
    <row r="60" spans="1:3" x14ac:dyDescent="0.25">
      <c r="A60">
        <v>54</v>
      </c>
      <c r="B60" t="str">
        <f>"00790721"</f>
        <v>00790721</v>
      </c>
      <c r="C60" t="s">
        <v>9</v>
      </c>
    </row>
    <row r="61" spans="1:3" x14ac:dyDescent="0.25">
      <c r="A61">
        <v>55</v>
      </c>
      <c r="B61" t="str">
        <f>"00873258"</f>
        <v>00873258</v>
      </c>
      <c r="C61" t="s">
        <v>6</v>
      </c>
    </row>
    <row r="62" spans="1:3" x14ac:dyDescent="0.25">
      <c r="A62">
        <v>56</v>
      </c>
      <c r="B62" t="str">
        <f>"201012000034"</f>
        <v>201012000034</v>
      </c>
      <c r="C62" t="s">
        <v>24</v>
      </c>
    </row>
    <row r="63" spans="1:3" x14ac:dyDescent="0.25">
      <c r="A63">
        <v>57</v>
      </c>
      <c r="B63" t="str">
        <f>"00234299"</f>
        <v>00234299</v>
      </c>
      <c r="C63" t="s">
        <v>6</v>
      </c>
    </row>
    <row r="64" spans="1:3" x14ac:dyDescent="0.25">
      <c r="A64">
        <v>58</v>
      </c>
      <c r="B64" t="str">
        <f>"00869435"</f>
        <v>00869435</v>
      </c>
      <c r="C64" t="s">
        <v>6</v>
      </c>
    </row>
    <row r="65" spans="1:3" x14ac:dyDescent="0.25">
      <c r="A65">
        <v>59</v>
      </c>
      <c r="B65" t="str">
        <f>"00354934"</f>
        <v>00354934</v>
      </c>
      <c r="C65" t="str">
        <f>"032"</f>
        <v>032</v>
      </c>
    </row>
    <row r="66" spans="1:3" x14ac:dyDescent="0.25">
      <c r="A66">
        <v>60</v>
      </c>
      <c r="B66" t="str">
        <f>"201406003958"</f>
        <v>201406003958</v>
      </c>
      <c r="C66" t="s">
        <v>16</v>
      </c>
    </row>
    <row r="67" spans="1:3" x14ac:dyDescent="0.25">
      <c r="A67">
        <v>61</v>
      </c>
      <c r="B67" t="str">
        <f>"00491391"</f>
        <v>00491391</v>
      </c>
      <c r="C67" t="s">
        <v>6</v>
      </c>
    </row>
    <row r="68" spans="1:3" x14ac:dyDescent="0.25">
      <c r="A68">
        <v>62</v>
      </c>
      <c r="B68" t="str">
        <f>"00119211"</f>
        <v>00119211</v>
      </c>
      <c r="C68" t="s">
        <v>6</v>
      </c>
    </row>
    <row r="69" spans="1:3" x14ac:dyDescent="0.25">
      <c r="A69">
        <v>63</v>
      </c>
      <c r="B69" t="str">
        <f>"201502001306"</f>
        <v>201502001306</v>
      </c>
      <c r="C69" t="s">
        <v>6</v>
      </c>
    </row>
    <row r="70" spans="1:3" x14ac:dyDescent="0.25">
      <c r="A70">
        <v>64</v>
      </c>
      <c r="B70" t="str">
        <f>"201406018792"</f>
        <v>201406018792</v>
      </c>
      <c r="C70" t="s">
        <v>25</v>
      </c>
    </row>
    <row r="71" spans="1:3" x14ac:dyDescent="0.25">
      <c r="A71">
        <v>65</v>
      </c>
      <c r="B71" t="str">
        <f>"201008000170"</f>
        <v>201008000170</v>
      </c>
      <c r="C71" t="s">
        <v>6</v>
      </c>
    </row>
    <row r="72" spans="1:3" x14ac:dyDescent="0.25">
      <c r="A72">
        <v>66</v>
      </c>
      <c r="B72" t="str">
        <f>"201409000174"</f>
        <v>201409000174</v>
      </c>
      <c r="C72" t="str">
        <f>"012"</f>
        <v>012</v>
      </c>
    </row>
    <row r="73" spans="1:3" x14ac:dyDescent="0.25">
      <c r="A73">
        <v>67</v>
      </c>
      <c r="B73" t="str">
        <f>"00789128"</f>
        <v>00789128</v>
      </c>
      <c r="C73" t="str">
        <f>"038"</f>
        <v>038</v>
      </c>
    </row>
    <row r="74" spans="1:3" x14ac:dyDescent="0.25">
      <c r="A74">
        <v>68</v>
      </c>
      <c r="B74" t="str">
        <f>"00126037"</f>
        <v>00126037</v>
      </c>
      <c r="C74" t="str">
        <f>"013"</f>
        <v>013</v>
      </c>
    </row>
    <row r="75" spans="1:3" x14ac:dyDescent="0.25">
      <c r="A75">
        <v>69</v>
      </c>
      <c r="B75" t="str">
        <f>"201503000346"</f>
        <v>201503000346</v>
      </c>
      <c r="C75" t="s">
        <v>6</v>
      </c>
    </row>
    <row r="76" spans="1:3" x14ac:dyDescent="0.25">
      <c r="A76">
        <v>70</v>
      </c>
      <c r="B76" t="str">
        <f>"00816105"</f>
        <v>00816105</v>
      </c>
      <c r="C76" t="s">
        <v>26</v>
      </c>
    </row>
    <row r="77" spans="1:3" x14ac:dyDescent="0.25">
      <c r="A77">
        <v>71</v>
      </c>
      <c r="B77" t="str">
        <f>"00872780"</f>
        <v>00872780</v>
      </c>
      <c r="C77" t="s">
        <v>6</v>
      </c>
    </row>
    <row r="78" spans="1:3" x14ac:dyDescent="0.25">
      <c r="A78">
        <v>72</v>
      </c>
      <c r="B78" t="str">
        <f>"201406000506"</f>
        <v>201406000506</v>
      </c>
      <c r="C78" t="s">
        <v>6</v>
      </c>
    </row>
    <row r="79" spans="1:3" x14ac:dyDescent="0.25">
      <c r="A79">
        <v>73</v>
      </c>
      <c r="B79" t="str">
        <f>"201406008297"</f>
        <v>201406008297</v>
      </c>
      <c r="C79" t="s">
        <v>6</v>
      </c>
    </row>
    <row r="80" spans="1:3" x14ac:dyDescent="0.25">
      <c r="A80">
        <v>74</v>
      </c>
      <c r="B80" t="str">
        <f>"00763321"</f>
        <v>00763321</v>
      </c>
      <c r="C80" t="s">
        <v>27</v>
      </c>
    </row>
    <row r="81" spans="1:3" x14ac:dyDescent="0.25">
      <c r="A81">
        <v>75</v>
      </c>
      <c r="B81" t="str">
        <f>"201511021626"</f>
        <v>201511021626</v>
      </c>
      <c r="C81" t="s">
        <v>28</v>
      </c>
    </row>
    <row r="82" spans="1:3" x14ac:dyDescent="0.25">
      <c r="A82">
        <v>76</v>
      </c>
      <c r="B82" t="str">
        <f>"00424750"</f>
        <v>00424750</v>
      </c>
      <c r="C82" t="str">
        <f>"043"</f>
        <v>043</v>
      </c>
    </row>
    <row r="83" spans="1:3" x14ac:dyDescent="0.25">
      <c r="A83">
        <v>77</v>
      </c>
      <c r="B83" t="str">
        <f>"00088148"</f>
        <v>00088148</v>
      </c>
      <c r="C83" t="s">
        <v>29</v>
      </c>
    </row>
    <row r="84" spans="1:3" x14ac:dyDescent="0.25">
      <c r="A84">
        <v>78</v>
      </c>
      <c r="B84" t="str">
        <f>"00209254"</f>
        <v>00209254</v>
      </c>
      <c r="C84" t="s">
        <v>6</v>
      </c>
    </row>
    <row r="85" spans="1:3" x14ac:dyDescent="0.25">
      <c r="A85">
        <v>79</v>
      </c>
      <c r="B85" t="str">
        <f>"00800971"</f>
        <v>00800971</v>
      </c>
      <c r="C85" t="str">
        <f>"038"</f>
        <v>038</v>
      </c>
    </row>
    <row r="86" spans="1:3" x14ac:dyDescent="0.25">
      <c r="A86">
        <v>80</v>
      </c>
      <c r="B86" t="str">
        <f>"00128195"</f>
        <v>00128195</v>
      </c>
      <c r="C86" t="s">
        <v>6</v>
      </c>
    </row>
    <row r="87" spans="1:3" x14ac:dyDescent="0.25">
      <c r="A87">
        <v>81</v>
      </c>
      <c r="B87" t="str">
        <f>"00841609"</f>
        <v>00841609</v>
      </c>
      <c r="C87" t="s">
        <v>6</v>
      </c>
    </row>
    <row r="88" spans="1:3" x14ac:dyDescent="0.25">
      <c r="A88">
        <v>82</v>
      </c>
      <c r="B88" t="str">
        <f>"00236088"</f>
        <v>00236088</v>
      </c>
      <c r="C88" t="s">
        <v>6</v>
      </c>
    </row>
    <row r="89" spans="1:3" x14ac:dyDescent="0.25">
      <c r="A89">
        <v>83</v>
      </c>
      <c r="B89" t="str">
        <f>"201511021655"</f>
        <v>201511021655</v>
      </c>
      <c r="C89" t="s">
        <v>30</v>
      </c>
    </row>
    <row r="90" spans="1:3" x14ac:dyDescent="0.25">
      <c r="A90">
        <v>84</v>
      </c>
      <c r="B90" t="str">
        <f>"00823748"</f>
        <v>00823748</v>
      </c>
      <c r="C90" t="s">
        <v>6</v>
      </c>
    </row>
    <row r="91" spans="1:3" x14ac:dyDescent="0.25">
      <c r="A91">
        <v>85</v>
      </c>
      <c r="B91" t="str">
        <f>"00780420"</f>
        <v>00780420</v>
      </c>
      <c r="C91" t="s">
        <v>9</v>
      </c>
    </row>
    <row r="92" spans="1:3" x14ac:dyDescent="0.25">
      <c r="A92">
        <v>86</v>
      </c>
      <c r="B92" t="str">
        <f>"00522668"</f>
        <v>00522668</v>
      </c>
      <c r="C92" t="s">
        <v>31</v>
      </c>
    </row>
    <row r="93" spans="1:3" x14ac:dyDescent="0.25">
      <c r="A93">
        <v>87</v>
      </c>
      <c r="B93" t="str">
        <f>"00112563"</f>
        <v>00112563</v>
      </c>
      <c r="C93" t="s">
        <v>6</v>
      </c>
    </row>
    <row r="94" spans="1:3" x14ac:dyDescent="0.25">
      <c r="A94">
        <v>88</v>
      </c>
      <c r="B94" t="str">
        <f>"00597558"</f>
        <v>00597558</v>
      </c>
      <c r="C94" t="s">
        <v>32</v>
      </c>
    </row>
    <row r="95" spans="1:3" x14ac:dyDescent="0.25">
      <c r="A95">
        <v>89</v>
      </c>
      <c r="B95" t="str">
        <f>"00669121"</f>
        <v>00669121</v>
      </c>
      <c r="C95" t="s">
        <v>6</v>
      </c>
    </row>
    <row r="96" spans="1:3" x14ac:dyDescent="0.25">
      <c r="A96">
        <v>90</v>
      </c>
      <c r="B96" t="str">
        <f>"201412005447"</f>
        <v>201412005447</v>
      </c>
      <c r="C96" t="s">
        <v>30</v>
      </c>
    </row>
    <row r="97" spans="1:3" x14ac:dyDescent="0.25">
      <c r="A97">
        <v>91</v>
      </c>
      <c r="B97" t="str">
        <f>"00814190"</f>
        <v>00814190</v>
      </c>
      <c r="C97" t="s">
        <v>6</v>
      </c>
    </row>
    <row r="98" spans="1:3" x14ac:dyDescent="0.25">
      <c r="A98">
        <v>92</v>
      </c>
      <c r="B98" t="str">
        <f>"201502000229"</f>
        <v>201502000229</v>
      </c>
      <c r="C98" t="s">
        <v>17</v>
      </c>
    </row>
    <row r="99" spans="1:3" x14ac:dyDescent="0.25">
      <c r="A99">
        <v>93</v>
      </c>
      <c r="B99" t="str">
        <f>"00628378"</f>
        <v>00628378</v>
      </c>
      <c r="C99" t="s">
        <v>6</v>
      </c>
    </row>
    <row r="100" spans="1:3" x14ac:dyDescent="0.25">
      <c r="A100">
        <v>94</v>
      </c>
      <c r="B100" t="str">
        <f>"00104766"</f>
        <v>00104766</v>
      </c>
      <c r="C100" t="str">
        <f>"015"</f>
        <v>015</v>
      </c>
    </row>
    <row r="101" spans="1:3" x14ac:dyDescent="0.25">
      <c r="A101">
        <v>95</v>
      </c>
      <c r="B101" t="str">
        <f>"00239119"</f>
        <v>00239119</v>
      </c>
      <c r="C101" t="s">
        <v>6</v>
      </c>
    </row>
    <row r="102" spans="1:3" x14ac:dyDescent="0.25">
      <c r="A102">
        <v>96</v>
      </c>
      <c r="B102" t="str">
        <f>"201506003574"</f>
        <v>201506003574</v>
      </c>
      <c r="C102" t="str">
        <f>"013"</f>
        <v>013</v>
      </c>
    </row>
    <row r="103" spans="1:3" x14ac:dyDescent="0.25">
      <c r="A103">
        <v>97</v>
      </c>
      <c r="B103" t="str">
        <f>"201502000158"</f>
        <v>201502000158</v>
      </c>
      <c r="C103" t="s">
        <v>33</v>
      </c>
    </row>
    <row r="104" spans="1:3" x14ac:dyDescent="0.25">
      <c r="A104">
        <v>98</v>
      </c>
      <c r="B104" t="str">
        <f>"00619406"</f>
        <v>00619406</v>
      </c>
      <c r="C104" t="s">
        <v>6</v>
      </c>
    </row>
    <row r="105" spans="1:3" x14ac:dyDescent="0.25">
      <c r="A105">
        <v>99</v>
      </c>
      <c r="B105" t="str">
        <f>"201402011311"</f>
        <v>201402011311</v>
      </c>
      <c r="C105" t="s">
        <v>22</v>
      </c>
    </row>
    <row r="106" spans="1:3" x14ac:dyDescent="0.25">
      <c r="A106">
        <v>100</v>
      </c>
      <c r="B106" t="str">
        <f>"201406001166"</f>
        <v>201406001166</v>
      </c>
      <c r="C106" t="s">
        <v>6</v>
      </c>
    </row>
    <row r="107" spans="1:3" x14ac:dyDescent="0.25">
      <c r="A107">
        <v>101</v>
      </c>
      <c r="B107" t="str">
        <f>"00814243"</f>
        <v>00814243</v>
      </c>
      <c r="C107" t="s">
        <v>9</v>
      </c>
    </row>
    <row r="108" spans="1:3" x14ac:dyDescent="0.25">
      <c r="A108">
        <v>102</v>
      </c>
      <c r="B108" t="str">
        <f>"00847767"</f>
        <v>00847767</v>
      </c>
      <c r="C108" t="s">
        <v>9</v>
      </c>
    </row>
    <row r="109" spans="1:3" x14ac:dyDescent="0.25">
      <c r="A109">
        <v>103</v>
      </c>
      <c r="B109" t="str">
        <f>"201412000365"</f>
        <v>201412000365</v>
      </c>
      <c r="C109" t="s">
        <v>6</v>
      </c>
    </row>
    <row r="110" spans="1:3" x14ac:dyDescent="0.25">
      <c r="A110">
        <v>104</v>
      </c>
      <c r="B110" t="str">
        <f>"201410001770"</f>
        <v>201410001770</v>
      </c>
      <c r="C110" t="str">
        <f>"013"</f>
        <v>013</v>
      </c>
    </row>
    <row r="111" spans="1:3" x14ac:dyDescent="0.25">
      <c r="A111">
        <v>105</v>
      </c>
      <c r="B111" t="str">
        <f>"00873755"</f>
        <v>00873755</v>
      </c>
      <c r="C111" t="s">
        <v>6</v>
      </c>
    </row>
    <row r="112" spans="1:3" x14ac:dyDescent="0.25">
      <c r="A112">
        <v>106</v>
      </c>
      <c r="B112" t="str">
        <f>"00118216"</f>
        <v>00118216</v>
      </c>
      <c r="C112" t="s">
        <v>34</v>
      </c>
    </row>
    <row r="113" spans="1:3" x14ac:dyDescent="0.25">
      <c r="A113">
        <v>107</v>
      </c>
      <c r="B113" t="str">
        <f>"00147200"</f>
        <v>00147200</v>
      </c>
      <c r="C113" t="s">
        <v>6</v>
      </c>
    </row>
    <row r="114" spans="1:3" x14ac:dyDescent="0.25">
      <c r="A114">
        <v>108</v>
      </c>
      <c r="B114" t="str">
        <f>"200801003677"</f>
        <v>200801003677</v>
      </c>
      <c r="C114" t="s">
        <v>6</v>
      </c>
    </row>
    <row r="115" spans="1:3" x14ac:dyDescent="0.25">
      <c r="A115">
        <v>109</v>
      </c>
      <c r="B115" t="str">
        <f>"00781083"</f>
        <v>00781083</v>
      </c>
      <c r="C115" t="s">
        <v>6</v>
      </c>
    </row>
    <row r="116" spans="1:3" x14ac:dyDescent="0.25">
      <c r="A116">
        <v>110</v>
      </c>
      <c r="B116" t="str">
        <f>"201504002882"</f>
        <v>201504002882</v>
      </c>
      <c r="C116" t="str">
        <f>"042"</f>
        <v>042</v>
      </c>
    </row>
    <row r="117" spans="1:3" x14ac:dyDescent="0.25">
      <c r="A117">
        <v>111</v>
      </c>
      <c r="B117" t="str">
        <f>"00834718"</f>
        <v>00834718</v>
      </c>
      <c r="C117" t="s">
        <v>6</v>
      </c>
    </row>
    <row r="118" spans="1:3" x14ac:dyDescent="0.25">
      <c r="A118">
        <v>112</v>
      </c>
      <c r="B118" t="str">
        <f>"00231942"</f>
        <v>00231942</v>
      </c>
      <c r="C118" t="s">
        <v>6</v>
      </c>
    </row>
    <row r="119" spans="1:3" x14ac:dyDescent="0.25">
      <c r="A119">
        <v>113</v>
      </c>
      <c r="B119" t="str">
        <f>"00873312"</f>
        <v>00873312</v>
      </c>
      <c r="C119" t="s">
        <v>35</v>
      </c>
    </row>
    <row r="120" spans="1:3" x14ac:dyDescent="0.25">
      <c r="A120">
        <v>114</v>
      </c>
      <c r="B120" t="str">
        <f>"00540376"</f>
        <v>00540376</v>
      </c>
      <c r="C120" t="s">
        <v>6</v>
      </c>
    </row>
    <row r="121" spans="1:3" x14ac:dyDescent="0.25">
      <c r="A121">
        <v>115</v>
      </c>
      <c r="B121" t="str">
        <f>"00235255"</f>
        <v>00235255</v>
      </c>
      <c r="C121" t="s">
        <v>6</v>
      </c>
    </row>
    <row r="122" spans="1:3" x14ac:dyDescent="0.25">
      <c r="A122">
        <v>116</v>
      </c>
      <c r="B122" t="str">
        <f>"00843513"</f>
        <v>00843513</v>
      </c>
      <c r="C122" t="s">
        <v>36</v>
      </c>
    </row>
    <row r="123" spans="1:3" x14ac:dyDescent="0.25">
      <c r="A123">
        <v>117</v>
      </c>
      <c r="B123" t="str">
        <f>"00572474"</f>
        <v>00572474</v>
      </c>
      <c r="C123" t="s">
        <v>37</v>
      </c>
    </row>
    <row r="124" spans="1:3" x14ac:dyDescent="0.25">
      <c r="A124">
        <v>118</v>
      </c>
      <c r="B124" t="str">
        <f>"201304001303"</f>
        <v>201304001303</v>
      </c>
      <c r="C124" t="s">
        <v>6</v>
      </c>
    </row>
    <row r="125" spans="1:3" x14ac:dyDescent="0.25">
      <c r="A125">
        <v>119</v>
      </c>
      <c r="B125" t="str">
        <f>"00429208"</f>
        <v>00429208</v>
      </c>
      <c r="C125" t="s">
        <v>6</v>
      </c>
    </row>
    <row r="126" spans="1:3" x14ac:dyDescent="0.25">
      <c r="A126">
        <v>120</v>
      </c>
      <c r="B126" t="str">
        <f>"00434833"</f>
        <v>00434833</v>
      </c>
      <c r="C126" t="s">
        <v>6</v>
      </c>
    </row>
    <row r="127" spans="1:3" x14ac:dyDescent="0.25">
      <c r="A127">
        <v>121</v>
      </c>
      <c r="B127" t="str">
        <f>"00524788"</f>
        <v>00524788</v>
      </c>
      <c r="C127" t="s">
        <v>6</v>
      </c>
    </row>
    <row r="128" spans="1:3" x14ac:dyDescent="0.25">
      <c r="A128">
        <v>122</v>
      </c>
      <c r="B128" t="str">
        <f>"00596622"</f>
        <v>00596622</v>
      </c>
      <c r="C128" t="str">
        <f>"032"</f>
        <v>032</v>
      </c>
    </row>
    <row r="129" spans="1:3" x14ac:dyDescent="0.25">
      <c r="A129">
        <v>123</v>
      </c>
      <c r="B129" t="str">
        <f>"00875026"</f>
        <v>00875026</v>
      </c>
      <c r="C129" t="s">
        <v>6</v>
      </c>
    </row>
    <row r="130" spans="1:3" x14ac:dyDescent="0.25">
      <c r="A130">
        <v>124</v>
      </c>
      <c r="B130" t="str">
        <f>"00869880"</f>
        <v>00869880</v>
      </c>
      <c r="C130" t="s">
        <v>6</v>
      </c>
    </row>
    <row r="131" spans="1:3" x14ac:dyDescent="0.25">
      <c r="A131">
        <v>125</v>
      </c>
      <c r="B131" t="str">
        <f>"00566949"</f>
        <v>00566949</v>
      </c>
      <c r="C131" t="s">
        <v>6</v>
      </c>
    </row>
    <row r="132" spans="1:3" x14ac:dyDescent="0.25">
      <c r="A132">
        <v>126</v>
      </c>
      <c r="B132" t="str">
        <f>"00643606"</f>
        <v>00643606</v>
      </c>
      <c r="C132" t="s">
        <v>38</v>
      </c>
    </row>
    <row r="133" spans="1:3" x14ac:dyDescent="0.25">
      <c r="A133">
        <v>127</v>
      </c>
      <c r="B133" t="str">
        <f>"00224037"</f>
        <v>00224037</v>
      </c>
      <c r="C133" t="s">
        <v>6</v>
      </c>
    </row>
    <row r="134" spans="1:3" x14ac:dyDescent="0.25">
      <c r="A134">
        <v>128</v>
      </c>
      <c r="B134" t="str">
        <f>"201406003907"</f>
        <v>201406003907</v>
      </c>
      <c r="C134" t="s">
        <v>36</v>
      </c>
    </row>
    <row r="135" spans="1:3" x14ac:dyDescent="0.25">
      <c r="A135">
        <v>129</v>
      </c>
      <c r="B135" t="str">
        <f>"00243238"</f>
        <v>00243238</v>
      </c>
      <c r="C135" t="s">
        <v>9</v>
      </c>
    </row>
    <row r="136" spans="1:3" x14ac:dyDescent="0.25">
      <c r="A136">
        <v>130</v>
      </c>
      <c r="B136" t="str">
        <f>"00193565"</f>
        <v>00193565</v>
      </c>
      <c r="C136" t="s">
        <v>6</v>
      </c>
    </row>
    <row r="137" spans="1:3" x14ac:dyDescent="0.25">
      <c r="A137">
        <v>131</v>
      </c>
      <c r="B137" t="str">
        <f>"00203374"</f>
        <v>00203374</v>
      </c>
      <c r="C137" t="str">
        <f>"038"</f>
        <v>038</v>
      </c>
    </row>
    <row r="138" spans="1:3" x14ac:dyDescent="0.25">
      <c r="A138">
        <v>132</v>
      </c>
      <c r="B138" t="str">
        <f>"00667731"</f>
        <v>00667731</v>
      </c>
      <c r="C138" t="str">
        <f>"042"</f>
        <v>042</v>
      </c>
    </row>
    <row r="139" spans="1:3" x14ac:dyDescent="0.25">
      <c r="A139">
        <v>133</v>
      </c>
      <c r="B139" t="str">
        <f>"00872915"</f>
        <v>00872915</v>
      </c>
      <c r="C139" t="s">
        <v>6</v>
      </c>
    </row>
    <row r="140" spans="1:3" x14ac:dyDescent="0.25">
      <c r="A140">
        <v>134</v>
      </c>
      <c r="B140" t="str">
        <f>"00440415"</f>
        <v>00440415</v>
      </c>
      <c r="C140" t="str">
        <f>"038"</f>
        <v>038</v>
      </c>
    </row>
    <row r="141" spans="1:3" x14ac:dyDescent="0.25">
      <c r="A141">
        <v>135</v>
      </c>
      <c r="B141" t="str">
        <f>"00537807"</f>
        <v>00537807</v>
      </c>
      <c r="C141" t="str">
        <f>"032"</f>
        <v>032</v>
      </c>
    </row>
    <row r="142" spans="1:3" x14ac:dyDescent="0.25">
      <c r="A142">
        <v>136</v>
      </c>
      <c r="B142" t="str">
        <f>"200712000330"</f>
        <v>200712000330</v>
      </c>
      <c r="C142" t="s">
        <v>39</v>
      </c>
    </row>
    <row r="143" spans="1:3" x14ac:dyDescent="0.25">
      <c r="A143">
        <v>137</v>
      </c>
      <c r="B143" t="str">
        <f>"00320350"</f>
        <v>00320350</v>
      </c>
      <c r="C143" t="s">
        <v>9</v>
      </c>
    </row>
    <row r="144" spans="1:3" x14ac:dyDescent="0.25">
      <c r="A144">
        <v>138</v>
      </c>
      <c r="B144" t="str">
        <f>"201504000891"</f>
        <v>201504000891</v>
      </c>
      <c r="C144" t="str">
        <f>"003"</f>
        <v>003</v>
      </c>
    </row>
    <row r="145" spans="1:3" x14ac:dyDescent="0.25">
      <c r="A145">
        <v>139</v>
      </c>
      <c r="B145" t="str">
        <f>"00141005"</f>
        <v>00141005</v>
      </c>
      <c r="C145" t="s">
        <v>30</v>
      </c>
    </row>
    <row r="146" spans="1:3" x14ac:dyDescent="0.25">
      <c r="A146">
        <v>140</v>
      </c>
      <c r="B146" t="str">
        <f>"00802570"</f>
        <v>00802570</v>
      </c>
      <c r="C146" t="s">
        <v>34</v>
      </c>
    </row>
    <row r="147" spans="1:3" x14ac:dyDescent="0.25">
      <c r="A147">
        <v>141</v>
      </c>
      <c r="B147" t="str">
        <f>"201406013342"</f>
        <v>201406013342</v>
      </c>
      <c r="C147" t="s">
        <v>39</v>
      </c>
    </row>
    <row r="148" spans="1:3" x14ac:dyDescent="0.25">
      <c r="A148">
        <v>142</v>
      </c>
      <c r="B148" t="str">
        <f>"00760531"</f>
        <v>00760531</v>
      </c>
      <c r="C148" t="s">
        <v>36</v>
      </c>
    </row>
    <row r="149" spans="1:3" x14ac:dyDescent="0.25">
      <c r="A149">
        <v>143</v>
      </c>
      <c r="B149" t="str">
        <f>"00637802"</f>
        <v>00637802</v>
      </c>
      <c r="C149" t="str">
        <f>"013"</f>
        <v>013</v>
      </c>
    </row>
    <row r="150" spans="1:3" x14ac:dyDescent="0.25">
      <c r="A150">
        <v>144</v>
      </c>
      <c r="B150" t="str">
        <f>"00139966"</f>
        <v>00139966</v>
      </c>
      <c r="C150" t="s">
        <v>40</v>
      </c>
    </row>
    <row r="151" spans="1:3" x14ac:dyDescent="0.25">
      <c r="A151">
        <v>145</v>
      </c>
      <c r="B151" t="str">
        <f>"201506004213"</f>
        <v>201506004213</v>
      </c>
      <c r="C151" t="s">
        <v>6</v>
      </c>
    </row>
    <row r="152" spans="1:3" x14ac:dyDescent="0.25">
      <c r="A152">
        <v>146</v>
      </c>
      <c r="B152" t="str">
        <f>"201406008331"</f>
        <v>201406008331</v>
      </c>
      <c r="C152" t="s">
        <v>6</v>
      </c>
    </row>
    <row r="153" spans="1:3" x14ac:dyDescent="0.25">
      <c r="A153">
        <v>147</v>
      </c>
      <c r="B153" t="str">
        <f>"00502401"</f>
        <v>00502401</v>
      </c>
      <c r="C153" t="s">
        <v>41</v>
      </c>
    </row>
    <row r="154" spans="1:3" x14ac:dyDescent="0.25">
      <c r="A154">
        <v>148</v>
      </c>
      <c r="B154" t="str">
        <f>"00718344"</f>
        <v>00718344</v>
      </c>
      <c r="C154" t="s">
        <v>6</v>
      </c>
    </row>
    <row r="155" spans="1:3" x14ac:dyDescent="0.25">
      <c r="A155">
        <v>149</v>
      </c>
      <c r="B155" t="str">
        <f>"00815769"</f>
        <v>00815769</v>
      </c>
      <c r="C155" t="s">
        <v>30</v>
      </c>
    </row>
    <row r="156" spans="1:3" x14ac:dyDescent="0.25">
      <c r="A156">
        <v>150</v>
      </c>
      <c r="B156" t="str">
        <f>"00850457"</f>
        <v>00850457</v>
      </c>
      <c r="C156" t="s">
        <v>6</v>
      </c>
    </row>
    <row r="157" spans="1:3" x14ac:dyDescent="0.25">
      <c r="A157">
        <v>151</v>
      </c>
      <c r="B157" t="str">
        <f>"201303000624"</f>
        <v>201303000624</v>
      </c>
      <c r="C157" t="str">
        <f>"013"</f>
        <v>013</v>
      </c>
    </row>
    <row r="158" spans="1:3" x14ac:dyDescent="0.25">
      <c r="A158">
        <v>152</v>
      </c>
      <c r="B158" t="str">
        <f>"00149727"</f>
        <v>00149727</v>
      </c>
      <c r="C158" t="s">
        <v>42</v>
      </c>
    </row>
    <row r="159" spans="1:3" x14ac:dyDescent="0.25">
      <c r="A159">
        <v>153</v>
      </c>
      <c r="B159" t="str">
        <f>"00545626"</f>
        <v>00545626</v>
      </c>
      <c r="C159" t="str">
        <f>"013"</f>
        <v>013</v>
      </c>
    </row>
    <row r="160" spans="1:3" x14ac:dyDescent="0.25">
      <c r="A160">
        <v>154</v>
      </c>
      <c r="B160" t="str">
        <f>"201406015167"</f>
        <v>201406015167</v>
      </c>
      <c r="C160" t="s">
        <v>43</v>
      </c>
    </row>
    <row r="161" spans="1:3" x14ac:dyDescent="0.25">
      <c r="A161">
        <v>155</v>
      </c>
      <c r="B161" t="str">
        <f>"00814559"</f>
        <v>00814559</v>
      </c>
      <c r="C161" t="s">
        <v>44</v>
      </c>
    </row>
    <row r="162" spans="1:3" x14ac:dyDescent="0.25">
      <c r="A162">
        <v>156</v>
      </c>
      <c r="B162" t="str">
        <f>"00642431"</f>
        <v>00642431</v>
      </c>
      <c r="C162" t="s">
        <v>45</v>
      </c>
    </row>
    <row r="163" spans="1:3" x14ac:dyDescent="0.25">
      <c r="A163">
        <v>157</v>
      </c>
      <c r="B163" t="str">
        <f>"00874547"</f>
        <v>00874547</v>
      </c>
      <c r="C163" t="s">
        <v>46</v>
      </c>
    </row>
    <row r="164" spans="1:3" x14ac:dyDescent="0.25">
      <c r="A164">
        <v>158</v>
      </c>
      <c r="B164" t="str">
        <f>"00857759"</f>
        <v>00857759</v>
      </c>
      <c r="C164" t="str">
        <f>"038"</f>
        <v>038</v>
      </c>
    </row>
    <row r="165" spans="1:3" x14ac:dyDescent="0.25">
      <c r="A165">
        <v>159</v>
      </c>
      <c r="B165" t="str">
        <f>"00769883"</f>
        <v>00769883</v>
      </c>
      <c r="C165" t="s">
        <v>6</v>
      </c>
    </row>
    <row r="166" spans="1:3" x14ac:dyDescent="0.25">
      <c r="A166">
        <v>160</v>
      </c>
      <c r="B166" t="str">
        <f>"00874001"</f>
        <v>00874001</v>
      </c>
      <c r="C166" t="s">
        <v>6</v>
      </c>
    </row>
    <row r="167" spans="1:3" x14ac:dyDescent="0.25">
      <c r="A167">
        <v>161</v>
      </c>
      <c r="B167" t="str">
        <f>"00656041"</f>
        <v>00656041</v>
      </c>
      <c r="C167" t="s">
        <v>47</v>
      </c>
    </row>
    <row r="168" spans="1:3" x14ac:dyDescent="0.25">
      <c r="A168">
        <v>162</v>
      </c>
      <c r="B168" t="str">
        <f>"201304005269"</f>
        <v>201304005269</v>
      </c>
      <c r="C168" t="str">
        <f>"013"</f>
        <v>013</v>
      </c>
    </row>
    <row r="169" spans="1:3" x14ac:dyDescent="0.25">
      <c r="A169">
        <v>163</v>
      </c>
      <c r="B169" t="str">
        <f>"00161321"</f>
        <v>00161321</v>
      </c>
      <c r="C169" t="s">
        <v>48</v>
      </c>
    </row>
    <row r="170" spans="1:3" x14ac:dyDescent="0.25">
      <c r="A170">
        <v>164</v>
      </c>
      <c r="B170" t="str">
        <f>"00852253"</f>
        <v>00852253</v>
      </c>
      <c r="C170" t="s">
        <v>49</v>
      </c>
    </row>
    <row r="171" spans="1:3" x14ac:dyDescent="0.25">
      <c r="A171">
        <v>165</v>
      </c>
      <c r="B171" t="str">
        <f>"201406005760"</f>
        <v>201406005760</v>
      </c>
      <c r="C171" t="s">
        <v>30</v>
      </c>
    </row>
    <row r="172" spans="1:3" x14ac:dyDescent="0.25">
      <c r="A172">
        <v>166</v>
      </c>
      <c r="B172" t="str">
        <f>"00469082"</f>
        <v>00469082</v>
      </c>
      <c r="C172" t="str">
        <f>"038"</f>
        <v>038</v>
      </c>
    </row>
    <row r="173" spans="1:3" x14ac:dyDescent="0.25">
      <c r="A173">
        <v>167</v>
      </c>
      <c r="B173" t="str">
        <f>"00762752"</f>
        <v>00762752</v>
      </c>
      <c r="C173" t="s">
        <v>6</v>
      </c>
    </row>
    <row r="174" spans="1:3" x14ac:dyDescent="0.25">
      <c r="A174">
        <v>168</v>
      </c>
      <c r="B174" t="str">
        <f>"00484122"</f>
        <v>00484122</v>
      </c>
      <c r="C174" t="s">
        <v>30</v>
      </c>
    </row>
    <row r="175" spans="1:3" x14ac:dyDescent="0.25">
      <c r="A175">
        <v>169</v>
      </c>
      <c r="B175" t="str">
        <f>"00833839"</f>
        <v>00833839</v>
      </c>
      <c r="C175" t="s">
        <v>6</v>
      </c>
    </row>
    <row r="176" spans="1:3" x14ac:dyDescent="0.25">
      <c r="A176">
        <v>170</v>
      </c>
      <c r="B176" t="str">
        <f>"00633248"</f>
        <v>00633248</v>
      </c>
      <c r="C176" t="s">
        <v>50</v>
      </c>
    </row>
    <row r="177" spans="1:3" x14ac:dyDescent="0.25">
      <c r="A177">
        <v>171</v>
      </c>
      <c r="B177" t="str">
        <f>"00189659"</f>
        <v>00189659</v>
      </c>
      <c r="C177" t="s">
        <v>6</v>
      </c>
    </row>
    <row r="178" spans="1:3" x14ac:dyDescent="0.25">
      <c r="A178">
        <v>172</v>
      </c>
      <c r="B178" t="str">
        <f>"00111203"</f>
        <v>00111203</v>
      </c>
      <c r="C178" t="s">
        <v>6</v>
      </c>
    </row>
    <row r="179" spans="1:3" x14ac:dyDescent="0.25">
      <c r="A179">
        <v>173</v>
      </c>
      <c r="B179" t="str">
        <f>"201502002426"</f>
        <v>201502002426</v>
      </c>
      <c r="C179" t="s">
        <v>51</v>
      </c>
    </row>
    <row r="180" spans="1:3" x14ac:dyDescent="0.25">
      <c r="A180">
        <v>174</v>
      </c>
      <c r="B180" t="str">
        <f>"00342555"</f>
        <v>00342555</v>
      </c>
      <c r="C180" t="s">
        <v>52</v>
      </c>
    </row>
    <row r="181" spans="1:3" x14ac:dyDescent="0.25">
      <c r="A181">
        <v>175</v>
      </c>
      <c r="B181" t="str">
        <f>"201401000405"</f>
        <v>201401000405</v>
      </c>
      <c r="C181" t="s">
        <v>39</v>
      </c>
    </row>
    <row r="182" spans="1:3" x14ac:dyDescent="0.25">
      <c r="A182">
        <v>176</v>
      </c>
      <c r="B182" t="str">
        <f>"00874723"</f>
        <v>00874723</v>
      </c>
      <c r="C182" t="s">
        <v>53</v>
      </c>
    </row>
    <row r="183" spans="1:3" x14ac:dyDescent="0.25">
      <c r="A183">
        <v>177</v>
      </c>
      <c r="B183" t="str">
        <f>"201501000516"</f>
        <v>201501000516</v>
      </c>
      <c r="C183" t="s">
        <v>54</v>
      </c>
    </row>
    <row r="184" spans="1:3" x14ac:dyDescent="0.25">
      <c r="A184">
        <v>178</v>
      </c>
      <c r="B184" t="str">
        <f>"00108770"</f>
        <v>00108770</v>
      </c>
      <c r="C184" t="s">
        <v>6</v>
      </c>
    </row>
    <row r="185" spans="1:3" x14ac:dyDescent="0.25">
      <c r="A185">
        <v>179</v>
      </c>
      <c r="B185" t="str">
        <f>"200910000241"</f>
        <v>200910000241</v>
      </c>
      <c r="C185" t="s">
        <v>51</v>
      </c>
    </row>
    <row r="186" spans="1:3" x14ac:dyDescent="0.25">
      <c r="A186">
        <v>180</v>
      </c>
      <c r="B186" t="str">
        <f>"00871948"</f>
        <v>00871948</v>
      </c>
      <c r="C186" t="s">
        <v>6</v>
      </c>
    </row>
    <row r="187" spans="1:3" x14ac:dyDescent="0.25">
      <c r="A187">
        <v>181</v>
      </c>
      <c r="B187" t="str">
        <f>"00851371"</f>
        <v>00851371</v>
      </c>
      <c r="C187" t="s">
        <v>55</v>
      </c>
    </row>
    <row r="188" spans="1:3" x14ac:dyDescent="0.25">
      <c r="A188">
        <v>182</v>
      </c>
      <c r="B188" t="str">
        <f>"00558062"</f>
        <v>00558062</v>
      </c>
      <c r="C188" t="s">
        <v>6</v>
      </c>
    </row>
    <row r="189" spans="1:3" x14ac:dyDescent="0.25">
      <c r="A189">
        <v>183</v>
      </c>
      <c r="B189" t="str">
        <f>"00104604"</f>
        <v>00104604</v>
      </c>
      <c r="C189" t="str">
        <f>"013"</f>
        <v>013</v>
      </c>
    </row>
    <row r="190" spans="1:3" x14ac:dyDescent="0.25">
      <c r="A190">
        <v>184</v>
      </c>
      <c r="B190" t="str">
        <f>"00829786"</f>
        <v>00829786</v>
      </c>
      <c r="C190" t="s">
        <v>6</v>
      </c>
    </row>
    <row r="191" spans="1:3" x14ac:dyDescent="0.25">
      <c r="A191">
        <v>185</v>
      </c>
      <c r="B191" t="str">
        <f>"200712001821"</f>
        <v>200712001821</v>
      </c>
      <c r="C191" t="s">
        <v>6</v>
      </c>
    </row>
    <row r="192" spans="1:3" x14ac:dyDescent="0.25">
      <c r="A192">
        <v>186</v>
      </c>
      <c r="B192" t="str">
        <f>"200812000028"</f>
        <v>200812000028</v>
      </c>
      <c r="C192" t="s">
        <v>6</v>
      </c>
    </row>
    <row r="193" spans="1:3" x14ac:dyDescent="0.25">
      <c r="A193">
        <v>187</v>
      </c>
      <c r="B193" t="str">
        <f>"00836342"</f>
        <v>00836342</v>
      </c>
      <c r="C193" t="s">
        <v>56</v>
      </c>
    </row>
    <row r="194" spans="1:3" x14ac:dyDescent="0.25">
      <c r="A194">
        <v>188</v>
      </c>
      <c r="B194" t="str">
        <f>"201412001750"</f>
        <v>201412001750</v>
      </c>
      <c r="C194" t="s">
        <v>50</v>
      </c>
    </row>
    <row r="195" spans="1:3" x14ac:dyDescent="0.25">
      <c r="A195">
        <v>189</v>
      </c>
      <c r="B195" t="str">
        <f>"00153528"</f>
        <v>00153528</v>
      </c>
      <c r="C195" t="s">
        <v>57</v>
      </c>
    </row>
    <row r="196" spans="1:3" x14ac:dyDescent="0.25">
      <c r="A196">
        <v>190</v>
      </c>
      <c r="B196" t="str">
        <f>"00870528"</f>
        <v>00870528</v>
      </c>
      <c r="C196" t="s">
        <v>32</v>
      </c>
    </row>
    <row r="197" spans="1:3" x14ac:dyDescent="0.25">
      <c r="A197">
        <v>191</v>
      </c>
      <c r="B197" t="str">
        <f>"00117146"</f>
        <v>00117146</v>
      </c>
      <c r="C197" t="s">
        <v>30</v>
      </c>
    </row>
    <row r="198" spans="1:3" x14ac:dyDescent="0.25">
      <c r="A198">
        <v>192</v>
      </c>
      <c r="B198" t="str">
        <f>"00010979"</f>
        <v>00010979</v>
      </c>
      <c r="C198" t="s">
        <v>58</v>
      </c>
    </row>
    <row r="199" spans="1:3" x14ac:dyDescent="0.25">
      <c r="A199">
        <v>193</v>
      </c>
      <c r="B199" t="str">
        <f>"00236945"</f>
        <v>00236945</v>
      </c>
      <c r="C199" t="str">
        <f>"013"</f>
        <v>013</v>
      </c>
    </row>
    <row r="200" spans="1:3" x14ac:dyDescent="0.25">
      <c r="A200">
        <v>194</v>
      </c>
      <c r="B200" t="str">
        <f>"00873598"</f>
        <v>00873598</v>
      </c>
      <c r="C200" t="s">
        <v>59</v>
      </c>
    </row>
    <row r="201" spans="1:3" x14ac:dyDescent="0.25">
      <c r="A201">
        <v>195</v>
      </c>
      <c r="B201" t="str">
        <f>"00239706"</f>
        <v>00239706</v>
      </c>
      <c r="C201" t="s">
        <v>32</v>
      </c>
    </row>
    <row r="202" spans="1:3" x14ac:dyDescent="0.25">
      <c r="A202">
        <v>196</v>
      </c>
      <c r="B202" t="str">
        <f>"201412005732"</f>
        <v>201412005732</v>
      </c>
      <c r="C202" t="s">
        <v>15</v>
      </c>
    </row>
    <row r="203" spans="1:3" x14ac:dyDescent="0.25">
      <c r="A203">
        <v>197</v>
      </c>
      <c r="B203" t="str">
        <f>"201502003282"</f>
        <v>201502003282</v>
      </c>
      <c r="C203" t="s">
        <v>60</v>
      </c>
    </row>
    <row r="204" spans="1:3" x14ac:dyDescent="0.25">
      <c r="A204">
        <v>198</v>
      </c>
      <c r="B204" t="str">
        <f>"00847574"</f>
        <v>00847574</v>
      </c>
      <c r="C204" t="s">
        <v>61</v>
      </c>
    </row>
    <row r="205" spans="1:3" x14ac:dyDescent="0.25">
      <c r="A205">
        <v>199</v>
      </c>
      <c r="B205" t="str">
        <f>"00831046"</f>
        <v>00831046</v>
      </c>
      <c r="C205" t="s">
        <v>28</v>
      </c>
    </row>
    <row r="206" spans="1:3" x14ac:dyDescent="0.25">
      <c r="A206">
        <v>200</v>
      </c>
      <c r="B206" t="str">
        <f>"00112121"</f>
        <v>00112121</v>
      </c>
      <c r="C206" t="s">
        <v>6</v>
      </c>
    </row>
    <row r="207" spans="1:3" x14ac:dyDescent="0.25">
      <c r="A207">
        <v>201</v>
      </c>
      <c r="B207" t="str">
        <f>"00782484"</f>
        <v>00782484</v>
      </c>
      <c r="C207" t="s">
        <v>9</v>
      </c>
    </row>
    <row r="208" spans="1:3" x14ac:dyDescent="0.25">
      <c r="A208">
        <v>202</v>
      </c>
      <c r="B208" t="str">
        <f>"201406011690"</f>
        <v>201406011690</v>
      </c>
      <c r="C208" t="s">
        <v>27</v>
      </c>
    </row>
    <row r="209" spans="1:3" x14ac:dyDescent="0.25">
      <c r="A209">
        <v>203</v>
      </c>
      <c r="B209" t="str">
        <f>"00632576"</f>
        <v>00632576</v>
      </c>
      <c r="C209" t="s">
        <v>17</v>
      </c>
    </row>
    <row r="210" spans="1:3" x14ac:dyDescent="0.25">
      <c r="A210">
        <v>204</v>
      </c>
      <c r="B210" t="str">
        <f>"00776187"</f>
        <v>00776187</v>
      </c>
      <c r="C210" t="str">
        <f>"013"</f>
        <v>013</v>
      </c>
    </row>
    <row r="211" spans="1:3" x14ac:dyDescent="0.25">
      <c r="A211">
        <v>205</v>
      </c>
      <c r="B211" t="str">
        <f>"00811702"</f>
        <v>00811702</v>
      </c>
      <c r="C211" t="str">
        <f>"032"</f>
        <v>032</v>
      </c>
    </row>
    <row r="212" spans="1:3" x14ac:dyDescent="0.25">
      <c r="A212">
        <v>206</v>
      </c>
      <c r="B212" t="str">
        <f>"00326533"</f>
        <v>00326533</v>
      </c>
      <c r="C212" t="str">
        <f>"013"</f>
        <v>013</v>
      </c>
    </row>
    <row r="213" spans="1:3" x14ac:dyDescent="0.25">
      <c r="A213">
        <v>207</v>
      </c>
      <c r="B213" t="str">
        <f>"00657826"</f>
        <v>00657826</v>
      </c>
      <c r="C213" t="s">
        <v>30</v>
      </c>
    </row>
    <row r="214" spans="1:3" x14ac:dyDescent="0.25">
      <c r="A214">
        <v>208</v>
      </c>
      <c r="B214" t="str">
        <f>"00772148"</f>
        <v>00772148</v>
      </c>
      <c r="C214" t="s">
        <v>6</v>
      </c>
    </row>
    <row r="215" spans="1:3" x14ac:dyDescent="0.25">
      <c r="A215">
        <v>209</v>
      </c>
      <c r="B215" t="str">
        <f>"00714784"</f>
        <v>00714784</v>
      </c>
      <c r="C215" t="s">
        <v>6</v>
      </c>
    </row>
    <row r="216" spans="1:3" x14ac:dyDescent="0.25">
      <c r="A216">
        <v>210</v>
      </c>
      <c r="B216" t="str">
        <f>"00240005"</f>
        <v>00240005</v>
      </c>
      <c r="C216" t="s">
        <v>6</v>
      </c>
    </row>
    <row r="217" spans="1:3" x14ac:dyDescent="0.25">
      <c r="A217">
        <v>211</v>
      </c>
      <c r="B217" t="str">
        <f>"201409004086"</f>
        <v>201409004086</v>
      </c>
      <c r="C217" t="str">
        <f>"013"</f>
        <v>013</v>
      </c>
    </row>
    <row r="218" spans="1:3" x14ac:dyDescent="0.25">
      <c r="A218">
        <v>212</v>
      </c>
      <c r="B218" t="str">
        <f>"00456226"</f>
        <v>00456226</v>
      </c>
      <c r="C218" t="s">
        <v>6</v>
      </c>
    </row>
    <row r="219" spans="1:3" x14ac:dyDescent="0.25">
      <c r="A219">
        <v>213</v>
      </c>
      <c r="B219" t="str">
        <f>"201402011017"</f>
        <v>201402011017</v>
      </c>
      <c r="C219" t="str">
        <f>"010"</f>
        <v>010</v>
      </c>
    </row>
    <row r="220" spans="1:3" x14ac:dyDescent="0.25">
      <c r="A220">
        <v>214</v>
      </c>
      <c r="B220" t="str">
        <f>"201506002092"</f>
        <v>201506002092</v>
      </c>
      <c r="C220" t="s">
        <v>6</v>
      </c>
    </row>
    <row r="221" spans="1:3" x14ac:dyDescent="0.25">
      <c r="A221">
        <v>215</v>
      </c>
      <c r="B221" t="str">
        <f>"00717835"</f>
        <v>00717835</v>
      </c>
      <c r="C221" t="s">
        <v>62</v>
      </c>
    </row>
    <row r="222" spans="1:3" x14ac:dyDescent="0.25">
      <c r="A222">
        <v>216</v>
      </c>
      <c r="B222" t="str">
        <f>"00789345"</f>
        <v>00789345</v>
      </c>
      <c r="C222" t="s">
        <v>49</v>
      </c>
    </row>
    <row r="223" spans="1:3" x14ac:dyDescent="0.25">
      <c r="A223">
        <v>217</v>
      </c>
      <c r="B223" t="str">
        <f>"00433513"</f>
        <v>00433513</v>
      </c>
      <c r="C223" t="s">
        <v>30</v>
      </c>
    </row>
    <row r="224" spans="1:3" x14ac:dyDescent="0.25">
      <c r="A224">
        <v>218</v>
      </c>
      <c r="B224" t="str">
        <f>"00600788"</f>
        <v>00600788</v>
      </c>
      <c r="C224" t="s">
        <v>63</v>
      </c>
    </row>
    <row r="225" spans="1:3" x14ac:dyDescent="0.25">
      <c r="A225">
        <v>219</v>
      </c>
      <c r="B225" t="str">
        <f>"00566746"</f>
        <v>00566746</v>
      </c>
      <c r="C225" t="str">
        <f>"032"</f>
        <v>032</v>
      </c>
    </row>
    <row r="226" spans="1:3" x14ac:dyDescent="0.25">
      <c r="A226">
        <v>220</v>
      </c>
      <c r="B226" t="str">
        <f>"00500861"</f>
        <v>00500861</v>
      </c>
      <c r="C226" t="str">
        <f>"013"</f>
        <v>013</v>
      </c>
    </row>
    <row r="227" spans="1:3" x14ac:dyDescent="0.25">
      <c r="A227">
        <v>221</v>
      </c>
      <c r="B227" t="str">
        <f>"00872364"</f>
        <v>00872364</v>
      </c>
      <c r="C227" t="s">
        <v>64</v>
      </c>
    </row>
    <row r="228" spans="1:3" x14ac:dyDescent="0.25">
      <c r="A228">
        <v>222</v>
      </c>
      <c r="B228" t="str">
        <f>"201405002214"</f>
        <v>201405002214</v>
      </c>
      <c r="C228" t="str">
        <f>"013"</f>
        <v>013</v>
      </c>
    </row>
    <row r="229" spans="1:3" x14ac:dyDescent="0.25">
      <c r="A229">
        <v>223</v>
      </c>
      <c r="B229" t="str">
        <f>"00019823"</f>
        <v>00019823</v>
      </c>
      <c r="C229" t="str">
        <f>"032"</f>
        <v>032</v>
      </c>
    </row>
    <row r="230" spans="1:3" x14ac:dyDescent="0.25">
      <c r="A230">
        <v>224</v>
      </c>
      <c r="B230" t="str">
        <f>"00619236"</f>
        <v>00619236</v>
      </c>
      <c r="C230" t="s">
        <v>65</v>
      </c>
    </row>
    <row r="231" spans="1:3" x14ac:dyDescent="0.25">
      <c r="A231">
        <v>225</v>
      </c>
      <c r="B231" t="str">
        <f>"00815423"</f>
        <v>00815423</v>
      </c>
      <c r="C231" t="s">
        <v>30</v>
      </c>
    </row>
    <row r="232" spans="1:3" x14ac:dyDescent="0.25">
      <c r="A232">
        <v>226</v>
      </c>
      <c r="B232" t="str">
        <f>"200802009616"</f>
        <v>200802009616</v>
      </c>
      <c r="C232" t="s">
        <v>6</v>
      </c>
    </row>
    <row r="233" spans="1:3" x14ac:dyDescent="0.25">
      <c r="A233">
        <v>227</v>
      </c>
      <c r="B233" t="str">
        <f>"201502000197"</f>
        <v>201502000197</v>
      </c>
      <c r="C233" t="s">
        <v>6</v>
      </c>
    </row>
    <row r="234" spans="1:3" x14ac:dyDescent="0.25">
      <c r="A234">
        <v>228</v>
      </c>
      <c r="B234" t="str">
        <f>"00743459"</f>
        <v>00743459</v>
      </c>
      <c r="C234" t="s">
        <v>66</v>
      </c>
    </row>
    <row r="235" spans="1:3" x14ac:dyDescent="0.25">
      <c r="A235">
        <v>229</v>
      </c>
      <c r="B235" t="str">
        <f>"201402007372"</f>
        <v>201402007372</v>
      </c>
      <c r="C235" t="str">
        <f>"002"</f>
        <v>002</v>
      </c>
    </row>
    <row r="236" spans="1:3" x14ac:dyDescent="0.25">
      <c r="A236">
        <v>230</v>
      </c>
      <c r="B236" t="str">
        <f>"201410002697"</f>
        <v>201410002697</v>
      </c>
      <c r="C236" t="str">
        <f>"013"</f>
        <v>013</v>
      </c>
    </row>
    <row r="237" spans="1:3" x14ac:dyDescent="0.25">
      <c r="A237">
        <v>231</v>
      </c>
      <c r="B237" t="str">
        <f>"201402002778"</f>
        <v>201402002778</v>
      </c>
      <c r="C237" t="s">
        <v>63</v>
      </c>
    </row>
    <row r="238" spans="1:3" x14ac:dyDescent="0.25">
      <c r="A238">
        <v>232</v>
      </c>
      <c r="B238" t="str">
        <f>"00128224"</f>
        <v>00128224</v>
      </c>
      <c r="C238" t="s">
        <v>67</v>
      </c>
    </row>
    <row r="239" spans="1:3" x14ac:dyDescent="0.25">
      <c r="A239">
        <v>233</v>
      </c>
      <c r="B239" t="str">
        <f>"00640100"</f>
        <v>00640100</v>
      </c>
      <c r="C239" t="s">
        <v>17</v>
      </c>
    </row>
    <row r="240" spans="1:3" x14ac:dyDescent="0.25">
      <c r="A240">
        <v>234</v>
      </c>
      <c r="B240" t="str">
        <f>"00014487"</f>
        <v>00014487</v>
      </c>
      <c r="C240" t="s">
        <v>51</v>
      </c>
    </row>
    <row r="241" spans="1:3" x14ac:dyDescent="0.25">
      <c r="A241">
        <v>235</v>
      </c>
      <c r="B241" t="str">
        <f>"00864983"</f>
        <v>00864983</v>
      </c>
      <c r="C241" t="str">
        <f>"032"</f>
        <v>032</v>
      </c>
    </row>
    <row r="242" spans="1:3" x14ac:dyDescent="0.25">
      <c r="A242">
        <v>236</v>
      </c>
      <c r="B242" t="str">
        <f>"201502002246"</f>
        <v>201502002246</v>
      </c>
      <c r="C242" t="s">
        <v>6</v>
      </c>
    </row>
    <row r="243" spans="1:3" x14ac:dyDescent="0.25">
      <c r="A243">
        <v>237</v>
      </c>
      <c r="B243" t="str">
        <f>"201406019032"</f>
        <v>201406019032</v>
      </c>
      <c r="C243" t="str">
        <f>"001"</f>
        <v>001</v>
      </c>
    </row>
    <row r="244" spans="1:3" x14ac:dyDescent="0.25">
      <c r="A244">
        <v>238</v>
      </c>
      <c r="B244" t="str">
        <f>"201406004999"</f>
        <v>201406004999</v>
      </c>
      <c r="C244" t="s">
        <v>68</v>
      </c>
    </row>
    <row r="245" spans="1:3" x14ac:dyDescent="0.25">
      <c r="A245">
        <v>239</v>
      </c>
      <c r="B245" t="str">
        <f>"00329655"</f>
        <v>00329655</v>
      </c>
      <c r="C245" t="str">
        <f>"043"</f>
        <v>043</v>
      </c>
    </row>
    <row r="246" spans="1:3" x14ac:dyDescent="0.25">
      <c r="A246">
        <v>240</v>
      </c>
      <c r="B246" t="str">
        <f>"00561669"</f>
        <v>00561669</v>
      </c>
      <c r="C246" t="s">
        <v>50</v>
      </c>
    </row>
    <row r="247" spans="1:3" x14ac:dyDescent="0.25">
      <c r="A247">
        <v>241</v>
      </c>
      <c r="B247" t="str">
        <f>"201410010328"</f>
        <v>201410010328</v>
      </c>
      <c r="C247" t="s">
        <v>6</v>
      </c>
    </row>
    <row r="248" spans="1:3" x14ac:dyDescent="0.25">
      <c r="A248">
        <v>242</v>
      </c>
      <c r="B248" t="str">
        <f>"00772550"</f>
        <v>00772550</v>
      </c>
      <c r="C248" t="str">
        <f>"013"</f>
        <v>013</v>
      </c>
    </row>
    <row r="249" spans="1:3" x14ac:dyDescent="0.25">
      <c r="A249">
        <v>243</v>
      </c>
      <c r="B249" t="str">
        <f>"00740738"</f>
        <v>00740738</v>
      </c>
      <c r="C249" t="s">
        <v>6</v>
      </c>
    </row>
    <row r="250" spans="1:3" x14ac:dyDescent="0.25">
      <c r="A250">
        <v>244</v>
      </c>
      <c r="B250" t="str">
        <f>"00489706"</f>
        <v>00489706</v>
      </c>
      <c r="C250" t="s">
        <v>6</v>
      </c>
    </row>
    <row r="251" spans="1:3" x14ac:dyDescent="0.25">
      <c r="A251">
        <v>245</v>
      </c>
      <c r="B251" t="str">
        <f>"201410012407"</f>
        <v>201410012407</v>
      </c>
      <c r="C251" t="s">
        <v>6</v>
      </c>
    </row>
    <row r="252" spans="1:3" x14ac:dyDescent="0.25">
      <c r="A252">
        <v>246</v>
      </c>
      <c r="B252" t="str">
        <f>"00875347"</f>
        <v>00875347</v>
      </c>
      <c r="C252" t="s">
        <v>69</v>
      </c>
    </row>
    <row r="253" spans="1:3" x14ac:dyDescent="0.25">
      <c r="A253">
        <v>247</v>
      </c>
      <c r="B253" t="str">
        <f>"201405002207"</f>
        <v>201405002207</v>
      </c>
      <c r="C253" t="s">
        <v>32</v>
      </c>
    </row>
    <row r="254" spans="1:3" x14ac:dyDescent="0.25">
      <c r="A254">
        <v>248</v>
      </c>
      <c r="B254" t="str">
        <f>"201402000817"</f>
        <v>201402000817</v>
      </c>
      <c r="C254" t="s">
        <v>6</v>
      </c>
    </row>
    <row r="255" spans="1:3" x14ac:dyDescent="0.25">
      <c r="A255">
        <v>249</v>
      </c>
      <c r="B255" t="str">
        <f>"200802011646"</f>
        <v>200802011646</v>
      </c>
      <c r="C255" t="s">
        <v>70</v>
      </c>
    </row>
    <row r="256" spans="1:3" x14ac:dyDescent="0.25">
      <c r="A256">
        <v>250</v>
      </c>
      <c r="B256" t="str">
        <f>"00826844"</f>
        <v>00826844</v>
      </c>
      <c r="C256" t="s">
        <v>71</v>
      </c>
    </row>
    <row r="257" spans="1:3" x14ac:dyDescent="0.25">
      <c r="A257">
        <v>251</v>
      </c>
      <c r="B257" t="str">
        <f>"00188439"</f>
        <v>00188439</v>
      </c>
      <c r="C257" t="s">
        <v>72</v>
      </c>
    </row>
    <row r="258" spans="1:3" x14ac:dyDescent="0.25">
      <c r="A258">
        <v>252</v>
      </c>
      <c r="B258" t="str">
        <f>"200806000391"</f>
        <v>200806000391</v>
      </c>
      <c r="C258" t="s">
        <v>73</v>
      </c>
    </row>
    <row r="259" spans="1:3" x14ac:dyDescent="0.25">
      <c r="A259">
        <v>253</v>
      </c>
      <c r="B259" t="str">
        <f>"00098380"</f>
        <v>00098380</v>
      </c>
      <c r="C259" t="s">
        <v>31</v>
      </c>
    </row>
    <row r="260" spans="1:3" x14ac:dyDescent="0.25">
      <c r="A260">
        <v>254</v>
      </c>
      <c r="B260" t="str">
        <f>"00545341"</f>
        <v>00545341</v>
      </c>
      <c r="C260" t="s">
        <v>6</v>
      </c>
    </row>
    <row r="261" spans="1:3" x14ac:dyDescent="0.25">
      <c r="A261">
        <v>255</v>
      </c>
      <c r="B261" t="str">
        <f>"00102260"</f>
        <v>00102260</v>
      </c>
      <c r="C261" t="s">
        <v>74</v>
      </c>
    </row>
    <row r="262" spans="1:3" x14ac:dyDescent="0.25">
      <c r="A262">
        <v>256</v>
      </c>
      <c r="B262" t="str">
        <f>"00822276"</f>
        <v>00822276</v>
      </c>
      <c r="C262" t="s">
        <v>6</v>
      </c>
    </row>
    <row r="263" spans="1:3" x14ac:dyDescent="0.25">
      <c r="A263">
        <v>257</v>
      </c>
      <c r="B263" t="str">
        <f>"00875972"</f>
        <v>00875972</v>
      </c>
      <c r="C263" t="s">
        <v>9</v>
      </c>
    </row>
    <row r="264" spans="1:3" x14ac:dyDescent="0.25">
      <c r="A264">
        <v>258</v>
      </c>
      <c r="B264" t="str">
        <f>"00270027"</f>
        <v>00270027</v>
      </c>
      <c r="C264" t="s">
        <v>6</v>
      </c>
    </row>
    <row r="265" spans="1:3" x14ac:dyDescent="0.25">
      <c r="A265">
        <v>259</v>
      </c>
      <c r="B265" t="str">
        <f>"00538979"</f>
        <v>00538979</v>
      </c>
      <c r="C265" t="s">
        <v>6</v>
      </c>
    </row>
    <row r="266" spans="1:3" x14ac:dyDescent="0.25">
      <c r="A266">
        <v>260</v>
      </c>
      <c r="B266" t="str">
        <f>"201401000352"</f>
        <v>201401000352</v>
      </c>
      <c r="C266" t="s">
        <v>6</v>
      </c>
    </row>
    <row r="267" spans="1:3" x14ac:dyDescent="0.25">
      <c r="A267">
        <v>261</v>
      </c>
      <c r="B267" t="str">
        <f>"00442502"</f>
        <v>00442502</v>
      </c>
      <c r="C267" t="s">
        <v>6</v>
      </c>
    </row>
    <row r="268" spans="1:3" x14ac:dyDescent="0.25">
      <c r="A268">
        <v>262</v>
      </c>
      <c r="B268" t="str">
        <f>"00717533"</f>
        <v>00717533</v>
      </c>
      <c r="C268" t="s">
        <v>34</v>
      </c>
    </row>
    <row r="269" spans="1:3" x14ac:dyDescent="0.25">
      <c r="A269">
        <v>263</v>
      </c>
      <c r="B269" t="str">
        <f>"00870874"</f>
        <v>00870874</v>
      </c>
      <c r="C269" t="s">
        <v>75</v>
      </c>
    </row>
    <row r="270" spans="1:3" x14ac:dyDescent="0.25">
      <c r="A270">
        <v>264</v>
      </c>
      <c r="B270" t="str">
        <f>"00820893"</f>
        <v>00820893</v>
      </c>
      <c r="C270" t="s">
        <v>37</v>
      </c>
    </row>
    <row r="271" spans="1:3" x14ac:dyDescent="0.25">
      <c r="A271">
        <v>265</v>
      </c>
      <c r="B271" t="str">
        <f>"201506002384"</f>
        <v>201506002384</v>
      </c>
      <c r="C271" t="str">
        <f>"013"</f>
        <v>013</v>
      </c>
    </row>
    <row r="272" spans="1:3" x14ac:dyDescent="0.25">
      <c r="A272">
        <v>266</v>
      </c>
      <c r="B272" t="str">
        <f>"200801010428"</f>
        <v>200801010428</v>
      </c>
      <c r="C272" t="s">
        <v>6</v>
      </c>
    </row>
    <row r="273" spans="1:3" x14ac:dyDescent="0.25">
      <c r="A273">
        <v>267</v>
      </c>
      <c r="B273" t="str">
        <f>"201402007039"</f>
        <v>201402007039</v>
      </c>
      <c r="C273" t="str">
        <f>"038"</f>
        <v>038</v>
      </c>
    </row>
    <row r="274" spans="1:3" x14ac:dyDescent="0.25">
      <c r="A274">
        <v>268</v>
      </c>
      <c r="B274" t="str">
        <f>"201506002330"</f>
        <v>201506002330</v>
      </c>
      <c r="C274" t="s">
        <v>6</v>
      </c>
    </row>
    <row r="275" spans="1:3" x14ac:dyDescent="0.25">
      <c r="A275">
        <v>269</v>
      </c>
      <c r="B275" t="str">
        <f>"200712004198"</f>
        <v>200712004198</v>
      </c>
      <c r="C275" t="s">
        <v>6</v>
      </c>
    </row>
    <row r="276" spans="1:3" x14ac:dyDescent="0.25">
      <c r="A276">
        <v>270</v>
      </c>
      <c r="B276" t="str">
        <f>"00843489"</f>
        <v>00843489</v>
      </c>
      <c r="C276" t="s">
        <v>76</v>
      </c>
    </row>
    <row r="277" spans="1:3" x14ac:dyDescent="0.25">
      <c r="A277">
        <v>271</v>
      </c>
      <c r="B277" t="str">
        <f>"00788225"</f>
        <v>00788225</v>
      </c>
      <c r="C277" t="s">
        <v>77</v>
      </c>
    </row>
    <row r="278" spans="1:3" x14ac:dyDescent="0.25">
      <c r="A278">
        <v>272</v>
      </c>
      <c r="B278" t="str">
        <f>"00874470"</f>
        <v>00874470</v>
      </c>
      <c r="C278" t="s">
        <v>6</v>
      </c>
    </row>
    <row r="279" spans="1:3" x14ac:dyDescent="0.25">
      <c r="A279">
        <v>273</v>
      </c>
      <c r="B279" t="str">
        <f>"201402010480"</f>
        <v>201402010480</v>
      </c>
      <c r="C279" t="str">
        <f>"038"</f>
        <v>038</v>
      </c>
    </row>
    <row r="280" spans="1:3" x14ac:dyDescent="0.25">
      <c r="A280">
        <v>274</v>
      </c>
      <c r="B280" t="str">
        <f>"00501519"</f>
        <v>00501519</v>
      </c>
      <c r="C280" t="s">
        <v>19</v>
      </c>
    </row>
    <row r="281" spans="1:3" x14ac:dyDescent="0.25">
      <c r="A281">
        <v>275</v>
      </c>
      <c r="B281" t="str">
        <f>"00807517"</f>
        <v>00807517</v>
      </c>
      <c r="C281" t="s">
        <v>39</v>
      </c>
    </row>
    <row r="282" spans="1:3" x14ac:dyDescent="0.25">
      <c r="A282">
        <v>276</v>
      </c>
      <c r="B282" t="str">
        <f>"00598068"</f>
        <v>00598068</v>
      </c>
      <c r="C282" t="s">
        <v>78</v>
      </c>
    </row>
    <row r="283" spans="1:3" x14ac:dyDescent="0.25">
      <c r="A283">
        <v>277</v>
      </c>
      <c r="B283" t="str">
        <f>"00575445"</f>
        <v>00575445</v>
      </c>
      <c r="C283" t="s">
        <v>6</v>
      </c>
    </row>
    <row r="284" spans="1:3" x14ac:dyDescent="0.25">
      <c r="A284">
        <v>278</v>
      </c>
      <c r="B284" t="str">
        <f>"00873857"</f>
        <v>00873857</v>
      </c>
      <c r="C284" t="s">
        <v>6</v>
      </c>
    </row>
    <row r="285" spans="1:3" x14ac:dyDescent="0.25">
      <c r="A285">
        <v>279</v>
      </c>
      <c r="B285" t="str">
        <f>"201410004001"</f>
        <v>201410004001</v>
      </c>
      <c r="C285" t="s">
        <v>6</v>
      </c>
    </row>
    <row r="286" spans="1:3" x14ac:dyDescent="0.25">
      <c r="A286">
        <v>280</v>
      </c>
      <c r="B286" t="str">
        <f>"00815204"</f>
        <v>00815204</v>
      </c>
      <c r="C286" t="s">
        <v>17</v>
      </c>
    </row>
    <row r="287" spans="1:3" x14ac:dyDescent="0.25">
      <c r="A287">
        <v>281</v>
      </c>
      <c r="B287" t="str">
        <f>"00730676"</f>
        <v>00730676</v>
      </c>
      <c r="C287" t="s">
        <v>6</v>
      </c>
    </row>
    <row r="288" spans="1:3" x14ac:dyDescent="0.25">
      <c r="A288">
        <v>282</v>
      </c>
      <c r="B288" t="str">
        <f>"00873047"</f>
        <v>00873047</v>
      </c>
      <c r="C288" t="s">
        <v>49</v>
      </c>
    </row>
    <row r="289" spans="1:3" x14ac:dyDescent="0.25">
      <c r="A289">
        <v>283</v>
      </c>
      <c r="B289" t="str">
        <f>"200802004369"</f>
        <v>200802004369</v>
      </c>
      <c r="C289" t="s">
        <v>30</v>
      </c>
    </row>
    <row r="290" spans="1:3" x14ac:dyDescent="0.25">
      <c r="A290">
        <v>284</v>
      </c>
      <c r="B290" t="str">
        <f>"201304003985"</f>
        <v>201304003985</v>
      </c>
      <c r="C290" t="str">
        <f>"013"</f>
        <v>013</v>
      </c>
    </row>
    <row r="291" spans="1:3" x14ac:dyDescent="0.25">
      <c r="A291">
        <v>285</v>
      </c>
      <c r="B291" t="str">
        <f>"00510459"</f>
        <v>00510459</v>
      </c>
      <c r="C291" t="s">
        <v>65</v>
      </c>
    </row>
    <row r="292" spans="1:3" x14ac:dyDescent="0.25">
      <c r="A292">
        <v>286</v>
      </c>
      <c r="B292" t="str">
        <f>"00784227"</f>
        <v>00784227</v>
      </c>
      <c r="C292" t="s">
        <v>6</v>
      </c>
    </row>
    <row r="293" spans="1:3" x14ac:dyDescent="0.25">
      <c r="A293">
        <v>287</v>
      </c>
      <c r="B293" t="str">
        <f>"00489574"</f>
        <v>00489574</v>
      </c>
      <c r="C293" t="s">
        <v>6</v>
      </c>
    </row>
    <row r="294" spans="1:3" x14ac:dyDescent="0.25">
      <c r="A294">
        <v>288</v>
      </c>
      <c r="B294" t="str">
        <f>"00783906"</f>
        <v>00783906</v>
      </c>
      <c r="C294" t="s">
        <v>6</v>
      </c>
    </row>
    <row r="295" spans="1:3" x14ac:dyDescent="0.25">
      <c r="A295">
        <v>289</v>
      </c>
      <c r="B295" t="str">
        <f>"00874703"</f>
        <v>00874703</v>
      </c>
      <c r="C295" t="s">
        <v>10</v>
      </c>
    </row>
    <row r="296" spans="1:3" x14ac:dyDescent="0.25">
      <c r="A296">
        <v>290</v>
      </c>
      <c r="B296" t="str">
        <f>"00875491"</f>
        <v>00875491</v>
      </c>
      <c r="C296" t="s">
        <v>79</v>
      </c>
    </row>
    <row r="297" spans="1:3" x14ac:dyDescent="0.25">
      <c r="A297">
        <v>291</v>
      </c>
      <c r="B297" t="str">
        <f>"00872831"</f>
        <v>00872831</v>
      </c>
      <c r="C297" t="s">
        <v>9</v>
      </c>
    </row>
    <row r="298" spans="1:3" x14ac:dyDescent="0.25">
      <c r="A298">
        <v>292</v>
      </c>
      <c r="B298" t="str">
        <f>"201303000903"</f>
        <v>201303000903</v>
      </c>
      <c r="C298" t="s">
        <v>6</v>
      </c>
    </row>
    <row r="299" spans="1:3" x14ac:dyDescent="0.25">
      <c r="A299">
        <v>293</v>
      </c>
      <c r="B299" t="str">
        <f>"00808728"</f>
        <v>00808728</v>
      </c>
      <c r="C299" t="s">
        <v>80</v>
      </c>
    </row>
    <row r="300" spans="1:3" x14ac:dyDescent="0.25">
      <c r="A300">
        <v>294</v>
      </c>
      <c r="B300" t="str">
        <f>"00813291"</f>
        <v>00813291</v>
      </c>
      <c r="C300" t="s">
        <v>6</v>
      </c>
    </row>
    <row r="301" spans="1:3" x14ac:dyDescent="0.25">
      <c r="A301">
        <v>295</v>
      </c>
      <c r="B301" t="str">
        <f>"00468690"</f>
        <v>00468690</v>
      </c>
      <c r="C301" t="s">
        <v>6</v>
      </c>
    </row>
    <row r="302" spans="1:3" x14ac:dyDescent="0.25">
      <c r="A302">
        <v>296</v>
      </c>
      <c r="B302" t="str">
        <f>"201304005235"</f>
        <v>201304005235</v>
      </c>
      <c r="C302" t="s">
        <v>6</v>
      </c>
    </row>
    <row r="303" spans="1:3" x14ac:dyDescent="0.25">
      <c r="A303">
        <v>297</v>
      </c>
      <c r="B303" t="str">
        <f>"201304002615"</f>
        <v>201304002615</v>
      </c>
      <c r="C303" t="str">
        <f>"001"</f>
        <v>001</v>
      </c>
    </row>
    <row r="304" spans="1:3" x14ac:dyDescent="0.25">
      <c r="A304">
        <v>298</v>
      </c>
      <c r="B304" t="str">
        <f>"00010176"</f>
        <v>00010176</v>
      </c>
      <c r="C304" t="str">
        <f>"043"</f>
        <v>043</v>
      </c>
    </row>
    <row r="305" spans="1:3" x14ac:dyDescent="0.25">
      <c r="A305">
        <v>299</v>
      </c>
      <c r="B305" t="str">
        <f>"00728309"</f>
        <v>00728309</v>
      </c>
      <c r="C305" t="str">
        <f>"013"</f>
        <v>013</v>
      </c>
    </row>
    <row r="306" spans="1:3" x14ac:dyDescent="0.25">
      <c r="A306">
        <v>300</v>
      </c>
      <c r="B306" t="str">
        <f>"00510421"</f>
        <v>00510421</v>
      </c>
      <c r="C306" t="str">
        <f>"013"</f>
        <v>013</v>
      </c>
    </row>
    <row r="307" spans="1:3" x14ac:dyDescent="0.25">
      <c r="A307">
        <v>301</v>
      </c>
      <c r="B307" t="str">
        <f>"00325518"</f>
        <v>00325518</v>
      </c>
      <c r="C307" t="s">
        <v>6</v>
      </c>
    </row>
    <row r="308" spans="1:3" x14ac:dyDescent="0.25">
      <c r="A308">
        <v>302</v>
      </c>
      <c r="B308" t="str">
        <f>"00430379"</f>
        <v>00430379</v>
      </c>
      <c r="C308" t="str">
        <f>"002"</f>
        <v>002</v>
      </c>
    </row>
    <row r="309" spans="1:3" x14ac:dyDescent="0.25">
      <c r="A309">
        <v>303</v>
      </c>
      <c r="B309" t="str">
        <f>"00478698"</f>
        <v>00478698</v>
      </c>
      <c r="C309" t="s">
        <v>81</v>
      </c>
    </row>
    <row r="310" spans="1:3" x14ac:dyDescent="0.25">
      <c r="A310">
        <v>304</v>
      </c>
      <c r="B310" t="str">
        <f>"00873582"</f>
        <v>00873582</v>
      </c>
      <c r="C310" t="s">
        <v>39</v>
      </c>
    </row>
    <row r="311" spans="1:3" x14ac:dyDescent="0.25">
      <c r="A311">
        <v>305</v>
      </c>
      <c r="B311" t="str">
        <f>"201406005335"</f>
        <v>201406005335</v>
      </c>
      <c r="C311" t="s">
        <v>6</v>
      </c>
    </row>
    <row r="312" spans="1:3" x14ac:dyDescent="0.25">
      <c r="A312">
        <v>306</v>
      </c>
      <c r="B312" t="str">
        <f>"201410012267"</f>
        <v>201410012267</v>
      </c>
      <c r="C312" t="s">
        <v>6</v>
      </c>
    </row>
    <row r="313" spans="1:3" x14ac:dyDescent="0.25">
      <c r="A313">
        <v>307</v>
      </c>
      <c r="B313" t="str">
        <f>"201502003581"</f>
        <v>201502003581</v>
      </c>
      <c r="C313" t="s">
        <v>6</v>
      </c>
    </row>
    <row r="314" spans="1:3" x14ac:dyDescent="0.25">
      <c r="A314">
        <v>308</v>
      </c>
      <c r="B314" t="str">
        <f>"00642078"</f>
        <v>00642078</v>
      </c>
      <c r="C314" t="str">
        <f>"032"</f>
        <v>032</v>
      </c>
    </row>
    <row r="315" spans="1:3" x14ac:dyDescent="0.25">
      <c r="A315">
        <v>309</v>
      </c>
      <c r="B315" t="str">
        <f>"00582573"</f>
        <v>00582573</v>
      </c>
      <c r="C315" t="s">
        <v>82</v>
      </c>
    </row>
    <row r="316" spans="1:3" x14ac:dyDescent="0.25">
      <c r="A316">
        <v>310</v>
      </c>
      <c r="B316" t="str">
        <f>"00159663"</f>
        <v>00159663</v>
      </c>
      <c r="C316" t="str">
        <f>"003"</f>
        <v>003</v>
      </c>
    </row>
    <row r="317" spans="1:3" x14ac:dyDescent="0.25">
      <c r="A317">
        <v>311</v>
      </c>
      <c r="B317" t="str">
        <f>"00625106"</f>
        <v>00625106</v>
      </c>
      <c r="C317" t="s">
        <v>6</v>
      </c>
    </row>
    <row r="318" spans="1:3" x14ac:dyDescent="0.25">
      <c r="A318">
        <v>312</v>
      </c>
      <c r="B318" t="str">
        <f>"00364380"</f>
        <v>00364380</v>
      </c>
      <c r="C318" t="s">
        <v>30</v>
      </c>
    </row>
    <row r="319" spans="1:3" x14ac:dyDescent="0.25">
      <c r="A319">
        <v>313</v>
      </c>
      <c r="B319" t="str">
        <f>"00485036"</f>
        <v>00485036</v>
      </c>
      <c r="C319" t="s">
        <v>6</v>
      </c>
    </row>
    <row r="320" spans="1:3" x14ac:dyDescent="0.25">
      <c r="A320">
        <v>314</v>
      </c>
      <c r="B320" t="str">
        <f>"00561626"</f>
        <v>00561626</v>
      </c>
      <c r="C320" t="s">
        <v>9</v>
      </c>
    </row>
    <row r="321" spans="1:3" x14ac:dyDescent="0.25">
      <c r="A321">
        <v>315</v>
      </c>
      <c r="B321" t="str">
        <f>"00530138"</f>
        <v>00530138</v>
      </c>
      <c r="C321" t="s">
        <v>39</v>
      </c>
    </row>
    <row r="322" spans="1:3" x14ac:dyDescent="0.25">
      <c r="A322">
        <v>316</v>
      </c>
      <c r="B322" t="str">
        <f>"201502000142"</f>
        <v>201502000142</v>
      </c>
      <c r="C322" t="str">
        <f>"032"</f>
        <v>032</v>
      </c>
    </row>
    <row r="323" spans="1:3" x14ac:dyDescent="0.25">
      <c r="A323">
        <v>317</v>
      </c>
      <c r="B323" t="str">
        <f>"00488858"</f>
        <v>00488858</v>
      </c>
      <c r="C323" t="s">
        <v>17</v>
      </c>
    </row>
    <row r="324" spans="1:3" x14ac:dyDescent="0.25">
      <c r="A324">
        <v>318</v>
      </c>
      <c r="B324" t="str">
        <f>"00873674"</f>
        <v>00873674</v>
      </c>
      <c r="C324" t="s">
        <v>83</v>
      </c>
    </row>
    <row r="325" spans="1:3" x14ac:dyDescent="0.25">
      <c r="A325">
        <v>319</v>
      </c>
      <c r="B325" t="str">
        <f>"00736098"</f>
        <v>00736098</v>
      </c>
      <c r="C325" t="s">
        <v>6</v>
      </c>
    </row>
    <row r="326" spans="1:3" x14ac:dyDescent="0.25">
      <c r="A326">
        <v>320</v>
      </c>
      <c r="B326" t="str">
        <f>"00610907"</f>
        <v>00610907</v>
      </c>
      <c r="C326" t="s">
        <v>6</v>
      </c>
    </row>
    <row r="327" spans="1:3" x14ac:dyDescent="0.25">
      <c r="A327">
        <v>321</v>
      </c>
      <c r="B327" t="str">
        <f>"00119450"</f>
        <v>00119450</v>
      </c>
      <c r="C327" t="s">
        <v>6</v>
      </c>
    </row>
    <row r="328" spans="1:3" x14ac:dyDescent="0.25">
      <c r="A328">
        <v>322</v>
      </c>
      <c r="B328" t="str">
        <f>"00436380"</f>
        <v>00436380</v>
      </c>
      <c r="C328" t="s">
        <v>6</v>
      </c>
    </row>
    <row r="329" spans="1:3" x14ac:dyDescent="0.25">
      <c r="A329">
        <v>323</v>
      </c>
      <c r="B329" t="str">
        <f>"00874390"</f>
        <v>00874390</v>
      </c>
      <c r="C329" t="str">
        <f>"005"</f>
        <v>005</v>
      </c>
    </row>
    <row r="330" spans="1:3" x14ac:dyDescent="0.25">
      <c r="A330">
        <v>324</v>
      </c>
      <c r="B330" t="str">
        <f>"00619142"</f>
        <v>00619142</v>
      </c>
      <c r="C330" t="s">
        <v>50</v>
      </c>
    </row>
    <row r="331" spans="1:3" x14ac:dyDescent="0.25">
      <c r="A331">
        <v>325</v>
      </c>
      <c r="B331" t="str">
        <f>"201304004122"</f>
        <v>201304004122</v>
      </c>
      <c r="C331" t="s">
        <v>6</v>
      </c>
    </row>
    <row r="332" spans="1:3" x14ac:dyDescent="0.25">
      <c r="A332">
        <v>326</v>
      </c>
      <c r="B332" t="str">
        <f>"201502003411"</f>
        <v>201502003411</v>
      </c>
      <c r="C332" t="s">
        <v>6</v>
      </c>
    </row>
    <row r="333" spans="1:3" x14ac:dyDescent="0.25">
      <c r="A333">
        <v>327</v>
      </c>
      <c r="B333" t="str">
        <f>"201406000141"</f>
        <v>201406000141</v>
      </c>
      <c r="C333" t="s">
        <v>9</v>
      </c>
    </row>
    <row r="334" spans="1:3" x14ac:dyDescent="0.25">
      <c r="A334">
        <v>328</v>
      </c>
      <c r="B334" t="str">
        <f>"201402009800"</f>
        <v>201402009800</v>
      </c>
      <c r="C334" t="s">
        <v>6</v>
      </c>
    </row>
    <row r="335" spans="1:3" x14ac:dyDescent="0.25">
      <c r="A335">
        <v>329</v>
      </c>
      <c r="B335" t="str">
        <f>"00846044"</f>
        <v>00846044</v>
      </c>
      <c r="C335" t="s">
        <v>30</v>
      </c>
    </row>
    <row r="336" spans="1:3" x14ac:dyDescent="0.25">
      <c r="A336">
        <v>330</v>
      </c>
      <c r="B336" t="str">
        <f>"00824121"</f>
        <v>00824121</v>
      </c>
      <c r="C336" t="s">
        <v>6</v>
      </c>
    </row>
    <row r="337" spans="1:3" x14ac:dyDescent="0.25">
      <c r="A337">
        <v>331</v>
      </c>
      <c r="B337" t="str">
        <f>"00467783"</f>
        <v>00467783</v>
      </c>
      <c r="C337" t="str">
        <f>"013"</f>
        <v>013</v>
      </c>
    </row>
    <row r="338" spans="1:3" x14ac:dyDescent="0.25">
      <c r="A338">
        <v>332</v>
      </c>
      <c r="B338" t="str">
        <f>"00831230"</f>
        <v>00831230</v>
      </c>
      <c r="C338" t="s">
        <v>6</v>
      </c>
    </row>
    <row r="339" spans="1:3" x14ac:dyDescent="0.25">
      <c r="A339">
        <v>333</v>
      </c>
      <c r="B339" t="str">
        <f>"00797263"</f>
        <v>00797263</v>
      </c>
      <c r="C339" t="s">
        <v>61</v>
      </c>
    </row>
    <row r="340" spans="1:3" x14ac:dyDescent="0.25">
      <c r="A340">
        <v>334</v>
      </c>
      <c r="B340" t="str">
        <f>"00232625"</f>
        <v>00232625</v>
      </c>
      <c r="C340" t="str">
        <f>"013"</f>
        <v>013</v>
      </c>
    </row>
    <row r="341" spans="1:3" x14ac:dyDescent="0.25">
      <c r="A341">
        <v>335</v>
      </c>
      <c r="B341" t="str">
        <f>"00584586"</f>
        <v>00584586</v>
      </c>
      <c r="C341" t="s">
        <v>6</v>
      </c>
    </row>
    <row r="342" spans="1:3" x14ac:dyDescent="0.25">
      <c r="A342">
        <v>336</v>
      </c>
      <c r="B342" t="str">
        <f>"00655595"</f>
        <v>00655595</v>
      </c>
      <c r="C342" t="s">
        <v>9</v>
      </c>
    </row>
    <row r="343" spans="1:3" x14ac:dyDescent="0.25">
      <c r="A343">
        <v>337</v>
      </c>
      <c r="B343" t="str">
        <f>"00761382"</f>
        <v>00761382</v>
      </c>
      <c r="C343" t="str">
        <f>"001"</f>
        <v>001</v>
      </c>
    </row>
    <row r="344" spans="1:3" x14ac:dyDescent="0.25">
      <c r="A344">
        <v>338</v>
      </c>
      <c r="B344" t="str">
        <f>"201511033740"</f>
        <v>201511033740</v>
      </c>
      <c r="C344" t="s">
        <v>6</v>
      </c>
    </row>
    <row r="345" spans="1:3" x14ac:dyDescent="0.25">
      <c r="A345">
        <v>339</v>
      </c>
      <c r="B345" t="str">
        <f>"201406008781"</f>
        <v>201406008781</v>
      </c>
      <c r="C345" t="s">
        <v>30</v>
      </c>
    </row>
    <row r="346" spans="1:3" x14ac:dyDescent="0.25">
      <c r="A346">
        <v>340</v>
      </c>
      <c r="B346" t="str">
        <f>"00808288"</f>
        <v>00808288</v>
      </c>
      <c r="C346" t="str">
        <f>"038"</f>
        <v>038</v>
      </c>
    </row>
    <row r="347" spans="1:3" x14ac:dyDescent="0.25">
      <c r="A347">
        <v>341</v>
      </c>
      <c r="B347" t="str">
        <f>"00010276"</f>
        <v>00010276</v>
      </c>
      <c r="C347" t="s">
        <v>6</v>
      </c>
    </row>
    <row r="348" spans="1:3" x14ac:dyDescent="0.25">
      <c r="A348">
        <v>342</v>
      </c>
      <c r="B348" t="str">
        <f>"00114112"</f>
        <v>00114112</v>
      </c>
      <c r="C348" t="s">
        <v>6</v>
      </c>
    </row>
    <row r="349" spans="1:3" x14ac:dyDescent="0.25">
      <c r="A349">
        <v>343</v>
      </c>
      <c r="B349" t="str">
        <f>"00826604"</f>
        <v>00826604</v>
      </c>
      <c r="C349" t="s">
        <v>6</v>
      </c>
    </row>
    <row r="350" spans="1:3" x14ac:dyDescent="0.25">
      <c r="A350">
        <v>344</v>
      </c>
      <c r="B350" t="str">
        <f>"00681365"</f>
        <v>00681365</v>
      </c>
      <c r="C350" t="s">
        <v>6</v>
      </c>
    </row>
    <row r="351" spans="1:3" x14ac:dyDescent="0.25">
      <c r="A351">
        <v>345</v>
      </c>
      <c r="B351" t="str">
        <f>"00842485"</f>
        <v>00842485</v>
      </c>
      <c r="C351" t="s">
        <v>6</v>
      </c>
    </row>
    <row r="352" spans="1:3" x14ac:dyDescent="0.25">
      <c r="A352">
        <v>346</v>
      </c>
      <c r="B352" t="str">
        <f>"201409003811"</f>
        <v>201409003811</v>
      </c>
      <c r="C352" t="s">
        <v>6</v>
      </c>
    </row>
    <row r="353" spans="1:3" x14ac:dyDescent="0.25">
      <c r="A353">
        <v>347</v>
      </c>
      <c r="B353" t="str">
        <f>"00687848"</f>
        <v>00687848</v>
      </c>
      <c r="C353" t="s">
        <v>6</v>
      </c>
    </row>
    <row r="354" spans="1:3" x14ac:dyDescent="0.25">
      <c r="A354">
        <v>348</v>
      </c>
      <c r="B354" t="str">
        <f>"00789104"</f>
        <v>00789104</v>
      </c>
      <c r="C354" t="s">
        <v>73</v>
      </c>
    </row>
    <row r="355" spans="1:3" x14ac:dyDescent="0.25">
      <c r="A355">
        <v>349</v>
      </c>
      <c r="B355" t="str">
        <f>"00560747"</f>
        <v>00560747</v>
      </c>
      <c r="C355" t="s">
        <v>6</v>
      </c>
    </row>
    <row r="356" spans="1:3" x14ac:dyDescent="0.25">
      <c r="A356">
        <v>350</v>
      </c>
      <c r="B356" t="str">
        <f>"201406002397"</f>
        <v>201406002397</v>
      </c>
      <c r="C356" t="s">
        <v>6</v>
      </c>
    </row>
    <row r="357" spans="1:3" x14ac:dyDescent="0.25">
      <c r="A357">
        <v>351</v>
      </c>
      <c r="B357" t="str">
        <f>"00471322"</f>
        <v>00471322</v>
      </c>
      <c r="C357" t="str">
        <f>"043"</f>
        <v>043</v>
      </c>
    </row>
    <row r="358" spans="1:3" x14ac:dyDescent="0.25">
      <c r="A358">
        <v>352</v>
      </c>
      <c r="B358" t="str">
        <f>"00678168"</f>
        <v>00678168</v>
      </c>
      <c r="C358" t="s">
        <v>39</v>
      </c>
    </row>
    <row r="359" spans="1:3" x14ac:dyDescent="0.25">
      <c r="A359">
        <v>353</v>
      </c>
      <c r="B359" t="str">
        <f>"201406011437"</f>
        <v>201406011437</v>
      </c>
      <c r="C359" t="str">
        <f>"013"</f>
        <v>013</v>
      </c>
    </row>
    <row r="360" spans="1:3" x14ac:dyDescent="0.25">
      <c r="A360">
        <v>354</v>
      </c>
      <c r="B360" t="str">
        <f>"00776689"</f>
        <v>00776689</v>
      </c>
      <c r="C360" t="s">
        <v>6</v>
      </c>
    </row>
    <row r="361" spans="1:3" x14ac:dyDescent="0.25">
      <c r="A361">
        <v>355</v>
      </c>
      <c r="B361" t="str">
        <f>"00425072"</f>
        <v>00425072</v>
      </c>
      <c r="C361" t="s">
        <v>6</v>
      </c>
    </row>
    <row r="362" spans="1:3" x14ac:dyDescent="0.25">
      <c r="A362">
        <v>356</v>
      </c>
      <c r="B362" t="str">
        <f>"00873065"</f>
        <v>00873065</v>
      </c>
      <c r="C362" t="str">
        <f>"003"</f>
        <v>003</v>
      </c>
    </row>
    <row r="363" spans="1:3" x14ac:dyDescent="0.25">
      <c r="A363">
        <v>357</v>
      </c>
      <c r="B363" t="str">
        <f>"201410005748"</f>
        <v>201410005748</v>
      </c>
      <c r="C363" t="s">
        <v>84</v>
      </c>
    </row>
    <row r="364" spans="1:3" x14ac:dyDescent="0.25">
      <c r="A364">
        <v>358</v>
      </c>
      <c r="B364" t="str">
        <f>"00814169"</f>
        <v>00814169</v>
      </c>
      <c r="C364" t="s">
        <v>9</v>
      </c>
    </row>
    <row r="365" spans="1:3" x14ac:dyDescent="0.25">
      <c r="A365">
        <v>359</v>
      </c>
      <c r="B365" t="str">
        <f>"00793075"</f>
        <v>00793075</v>
      </c>
      <c r="C365" t="s">
        <v>85</v>
      </c>
    </row>
    <row r="366" spans="1:3" x14ac:dyDescent="0.25">
      <c r="A366">
        <v>360</v>
      </c>
      <c r="B366" t="str">
        <f>"00491767"</f>
        <v>00491767</v>
      </c>
      <c r="C366" t="s">
        <v>86</v>
      </c>
    </row>
    <row r="367" spans="1:3" x14ac:dyDescent="0.25">
      <c r="A367">
        <v>361</v>
      </c>
      <c r="B367" t="str">
        <f>"00800344"</f>
        <v>00800344</v>
      </c>
      <c r="C367" t="s">
        <v>6</v>
      </c>
    </row>
    <row r="368" spans="1:3" x14ac:dyDescent="0.25">
      <c r="A368">
        <v>362</v>
      </c>
      <c r="B368" t="str">
        <f>"201406014428"</f>
        <v>201406014428</v>
      </c>
      <c r="C368" t="s">
        <v>6</v>
      </c>
    </row>
    <row r="369" spans="1:3" x14ac:dyDescent="0.25">
      <c r="A369">
        <v>363</v>
      </c>
      <c r="B369" t="str">
        <f>"00827678"</f>
        <v>00827678</v>
      </c>
      <c r="C369" t="str">
        <f>"001"</f>
        <v>001</v>
      </c>
    </row>
    <row r="370" spans="1:3" x14ac:dyDescent="0.25">
      <c r="A370">
        <v>364</v>
      </c>
      <c r="B370" t="str">
        <f>"00534527"</f>
        <v>00534527</v>
      </c>
      <c r="C370" t="s">
        <v>65</v>
      </c>
    </row>
    <row r="371" spans="1:3" x14ac:dyDescent="0.25">
      <c r="A371">
        <v>365</v>
      </c>
      <c r="B371" t="str">
        <f>"00821775"</f>
        <v>00821775</v>
      </c>
      <c r="C371" t="str">
        <f>"043"</f>
        <v>043</v>
      </c>
    </row>
    <row r="372" spans="1:3" x14ac:dyDescent="0.25">
      <c r="A372">
        <v>366</v>
      </c>
      <c r="B372" t="str">
        <f>"201410009582"</f>
        <v>201410009582</v>
      </c>
      <c r="C372" t="s">
        <v>87</v>
      </c>
    </row>
    <row r="373" spans="1:3" x14ac:dyDescent="0.25">
      <c r="A373">
        <v>367</v>
      </c>
      <c r="B373" t="str">
        <f>"00575443"</f>
        <v>00575443</v>
      </c>
      <c r="C373" t="s">
        <v>6</v>
      </c>
    </row>
    <row r="374" spans="1:3" x14ac:dyDescent="0.25">
      <c r="A374">
        <v>368</v>
      </c>
      <c r="B374" t="str">
        <f>"201506001905"</f>
        <v>201506001905</v>
      </c>
      <c r="C374" t="str">
        <f>"013"</f>
        <v>013</v>
      </c>
    </row>
    <row r="375" spans="1:3" x14ac:dyDescent="0.25">
      <c r="A375">
        <v>369</v>
      </c>
      <c r="B375" t="str">
        <f>"00683302"</f>
        <v>00683302</v>
      </c>
      <c r="C375" t="s">
        <v>6</v>
      </c>
    </row>
    <row r="376" spans="1:3" x14ac:dyDescent="0.25">
      <c r="A376">
        <v>370</v>
      </c>
      <c r="B376" t="str">
        <f>"00602758"</f>
        <v>00602758</v>
      </c>
      <c r="C376" t="s">
        <v>88</v>
      </c>
    </row>
    <row r="377" spans="1:3" x14ac:dyDescent="0.25">
      <c r="A377">
        <v>371</v>
      </c>
      <c r="B377" t="str">
        <f>"00759356"</f>
        <v>00759356</v>
      </c>
      <c r="C377" t="s">
        <v>6</v>
      </c>
    </row>
    <row r="378" spans="1:3" x14ac:dyDescent="0.25">
      <c r="A378">
        <v>372</v>
      </c>
      <c r="B378" t="str">
        <f>"201502002041"</f>
        <v>201502002041</v>
      </c>
      <c r="C378" t="s">
        <v>6</v>
      </c>
    </row>
    <row r="379" spans="1:3" x14ac:dyDescent="0.25">
      <c r="A379">
        <v>373</v>
      </c>
      <c r="B379" t="str">
        <f>"201409000191"</f>
        <v>201409000191</v>
      </c>
      <c r="C379" t="s">
        <v>63</v>
      </c>
    </row>
    <row r="380" spans="1:3" x14ac:dyDescent="0.25">
      <c r="A380">
        <v>374</v>
      </c>
      <c r="B380" t="str">
        <f>"00486943"</f>
        <v>00486943</v>
      </c>
      <c r="C380" t="s">
        <v>89</v>
      </c>
    </row>
    <row r="381" spans="1:3" x14ac:dyDescent="0.25">
      <c r="A381">
        <v>375</v>
      </c>
      <c r="B381" t="str">
        <f>"00362984"</f>
        <v>00362984</v>
      </c>
      <c r="C381" t="s">
        <v>50</v>
      </c>
    </row>
    <row r="382" spans="1:3" x14ac:dyDescent="0.25">
      <c r="A382">
        <v>376</v>
      </c>
      <c r="B382" t="str">
        <f>"00873520"</f>
        <v>00873520</v>
      </c>
      <c r="C382" t="s">
        <v>6</v>
      </c>
    </row>
    <row r="383" spans="1:3" x14ac:dyDescent="0.25">
      <c r="A383">
        <v>377</v>
      </c>
      <c r="B383" t="str">
        <f>"201402012138"</f>
        <v>201402012138</v>
      </c>
      <c r="C383" t="str">
        <f>"013"</f>
        <v>013</v>
      </c>
    </row>
    <row r="384" spans="1:3" x14ac:dyDescent="0.25">
      <c r="A384">
        <v>378</v>
      </c>
      <c r="B384" t="str">
        <f>"00116852"</f>
        <v>00116852</v>
      </c>
      <c r="C384" t="str">
        <f>"013"</f>
        <v>013</v>
      </c>
    </row>
    <row r="385" spans="1:3" x14ac:dyDescent="0.25">
      <c r="A385">
        <v>379</v>
      </c>
      <c r="B385" t="str">
        <f>"201406007978"</f>
        <v>201406007978</v>
      </c>
      <c r="C385" t="s">
        <v>90</v>
      </c>
    </row>
    <row r="386" spans="1:3" x14ac:dyDescent="0.25">
      <c r="A386">
        <v>380</v>
      </c>
      <c r="B386" t="str">
        <f>"00719446"</f>
        <v>00719446</v>
      </c>
      <c r="C386" t="s">
        <v>6</v>
      </c>
    </row>
    <row r="387" spans="1:3" x14ac:dyDescent="0.25">
      <c r="A387">
        <v>381</v>
      </c>
      <c r="B387" t="str">
        <f>"00112405"</f>
        <v>00112405</v>
      </c>
      <c r="C387" t="s">
        <v>44</v>
      </c>
    </row>
    <row r="388" spans="1:3" x14ac:dyDescent="0.25">
      <c r="A388">
        <v>382</v>
      </c>
      <c r="B388" t="str">
        <f>"201410012060"</f>
        <v>201410012060</v>
      </c>
      <c r="C388" t="s">
        <v>6</v>
      </c>
    </row>
    <row r="389" spans="1:3" x14ac:dyDescent="0.25">
      <c r="A389">
        <v>383</v>
      </c>
      <c r="B389" t="str">
        <f>"00719536"</f>
        <v>00719536</v>
      </c>
      <c r="C389" t="s">
        <v>9</v>
      </c>
    </row>
    <row r="390" spans="1:3" x14ac:dyDescent="0.25">
      <c r="A390">
        <v>384</v>
      </c>
      <c r="B390" t="str">
        <f>"201511023929"</f>
        <v>201511023929</v>
      </c>
      <c r="C390" t="s">
        <v>6</v>
      </c>
    </row>
    <row r="391" spans="1:3" x14ac:dyDescent="0.25">
      <c r="A391">
        <v>385</v>
      </c>
      <c r="B391" t="str">
        <f>"00717503"</f>
        <v>00717503</v>
      </c>
      <c r="C391" t="s">
        <v>91</v>
      </c>
    </row>
    <row r="392" spans="1:3" x14ac:dyDescent="0.25">
      <c r="A392">
        <v>386</v>
      </c>
      <c r="B392" t="str">
        <f>"201511009478"</f>
        <v>201511009478</v>
      </c>
      <c r="C392" t="str">
        <f>"032"</f>
        <v>032</v>
      </c>
    </row>
    <row r="393" spans="1:3" x14ac:dyDescent="0.25">
      <c r="A393">
        <v>387</v>
      </c>
      <c r="B393" t="str">
        <f>"201409004200"</f>
        <v>201409004200</v>
      </c>
      <c r="C393" t="str">
        <f>"013"</f>
        <v>013</v>
      </c>
    </row>
    <row r="394" spans="1:3" x14ac:dyDescent="0.25">
      <c r="A394">
        <v>388</v>
      </c>
      <c r="B394" t="str">
        <f>"00610258"</f>
        <v>00610258</v>
      </c>
      <c r="C394" t="s">
        <v>92</v>
      </c>
    </row>
    <row r="395" spans="1:3" x14ac:dyDescent="0.25">
      <c r="A395">
        <v>389</v>
      </c>
      <c r="B395" t="str">
        <f>"00131821"</f>
        <v>00131821</v>
      </c>
      <c r="C395" t="s">
        <v>30</v>
      </c>
    </row>
    <row r="396" spans="1:3" x14ac:dyDescent="0.25">
      <c r="A396">
        <v>390</v>
      </c>
      <c r="B396" t="str">
        <f>"00242006"</f>
        <v>00242006</v>
      </c>
      <c r="C396" t="s">
        <v>93</v>
      </c>
    </row>
    <row r="397" spans="1:3" x14ac:dyDescent="0.25">
      <c r="A397">
        <v>391</v>
      </c>
      <c r="B397" t="str">
        <f>"00834394"</f>
        <v>00834394</v>
      </c>
      <c r="C397" t="s">
        <v>94</v>
      </c>
    </row>
    <row r="398" spans="1:3" x14ac:dyDescent="0.25">
      <c r="A398">
        <v>392</v>
      </c>
      <c r="B398" t="str">
        <f>"00630575"</f>
        <v>00630575</v>
      </c>
      <c r="C398" t="s">
        <v>6</v>
      </c>
    </row>
    <row r="399" spans="1:3" x14ac:dyDescent="0.25">
      <c r="A399">
        <v>393</v>
      </c>
      <c r="B399" t="str">
        <f>"00456772"</f>
        <v>00456772</v>
      </c>
      <c r="C399" t="s">
        <v>6</v>
      </c>
    </row>
    <row r="400" spans="1:3" x14ac:dyDescent="0.25">
      <c r="A400">
        <v>394</v>
      </c>
      <c r="B400" t="str">
        <f>"201412007440"</f>
        <v>201412007440</v>
      </c>
      <c r="C400" t="s">
        <v>6</v>
      </c>
    </row>
    <row r="401" spans="1:3" x14ac:dyDescent="0.25">
      <c r="A401">
        <v>395</v>
      </c>
      <c r="B401" t="str">
        <f>"00517512"</f>
        <v>00517512</v>
      </c>
      <c r="C401" t="s">
        <v>6</v>
      </c>
    </row>
    <row r="402" spans="1:3" x14ac:dyDescent="0.25">
      <c r="A402">
        <v>396</v>
      </c>
      <c r="B402" t="str">
        <f>"00718158"</f>
        <v>00718158</v>
      </c>
      <c r="C402" t="s">
        <v>6</v>
      </c>
    </row>
    <row r="403" spans="1:3" x14ac:dyDescent="0.25">
      <c r="A403">
        <v>397</v>
      </c>
      <c r="B403" t="str">
        <f>"201401002475"</f>
        <v>201401002475</v>
      </c>
      <c r="C403" t="str">
        <f>"032"</f>
        <v>032</v>
      </c>
    </row>
    <row r="404" spans="1:3" x14ac:dyDescent="0.25">
      <c r="A404">
        <v>398</v>
      </c>
      <c r="B404" t="str">
        <f>"00002882"</f>
        <v>00002882</v>
      </c>
      <c r="C404" t="s">
        <v>95</v>
      </c>
    </row>
    <row r="405" spans="1:3" x14ac:dyDescent="0.25">
      <c r="A405">
        <v>399</v>
      </c>
      <c r="B405" t="str">
        <f>"201402000098"</f>
        <v>201402000098</v>
      </c>
      <c r="C405" t="s">
        <v>6</v>
      </c>
    </row>
    <row r="406" spans="1:3" x14ac:dyDescent="0.25">
      <c r="A406">
        <v>400</v>
      </c>
      <c r="B406" t="str">
        <f>"201504002633"</f>
        <v>201504002633</v>
      </c>
      <c r="C406" t="s">
        <v>96</v>
      </c>
    </row>
    <row r="407" spans="1:3" x14ac:dyDescent="0.25">
      <c r="A407">
        <v>401</v>
      </c>
      <c r="B407" t="str">
        <f>"00875000"</f>
        <v>00875000</v>
      </c>
      <c r="C407" t="s">
        <v>6</v>
      </c>
    </row>
    <row r="408" spans="1:3" x14ac:dyDescent="0.25">
      <c r="A408">
        <v>402</v>
      </c>
      <c r="B408" t="str">
        <f>"00130577"</f>
        <v>00130577</v>
      </c>
      <c r="C408" t="s">
        <v>6</v>
      </c>
    </row>
    <row r="409" spans="1:3" x14ac:dyDescent="0.25">
      <c r="A409">
        <v>403</v>
      </c>
      <c r="B409" t="str">
        <f>"200801008468"</f>
        <v>200801008468</v>
      </c>
      <c r="C409" t="s">
        <v>30</v>
      </c>
    </row>
    <row r="410" spans="1:3" x14ac:dyDescent="0.25">
      <c r="A410">
        <v>404</v>
      </c>
      <c r="B410" t="str">
        <f>"00867864"</f>
        <v>00867864</v>
      </c>
      <c r="C410" t="s">
        <v>6</v>
      </c>
    </row>
    <row r="411" spans="1:3" x14ac:dyDescent="0.25">
      <c r="A411">
        <v>405</v>
      </c>
      <c r="B411" t="str">
        <f>"201304000060"</f>
        <v>201304000060</v>
      </c>
      <c r="C411" t="s">
        <v>6</v>
      </c>
    </row>
    <row r="412" spans="1:3" x14ac:dyDescent="0.25">
      <c r="A412">
        <v>406</v>
      </c>
      <c r="B412" t="str">
        <f>"00230016"</f>
        <v>00230016</v>
      </c>
      <c r="C412" t="s">
        <v>97</v>
      </c>
    </row>
    <row r="413" spans="1:3" x14ac:dyDescent="0.25">
      <c r="A413">
        <v>407</v>
      </c>
      <c r="B413" t="str">
        <f>"00456532"</f>
        <v>00456532</v>
      </c>
      <c r="C413" t="s">
        <v>6</v>
      </c>
    </row>
    <row r="414" spans="1:3" x14ac:dyDescent="0.25">
      <c r="A414">
        <v>408</v>
      </c>
      <c r="B414" t="str">
        <f>"00124387"</f>
        <v>00124387</v>
      </c>
      <c r="C414" t="s">
        <v>6</v>
      </c>
    </row>
    <row r="415" spans="1:3" x14ac:dyDescent="0.25">
      <c r="A415">
        <v>409</v>
      </c>
      <c r="B415" t="str">
        <f>"201504000663"</f>
        <v>201504000663</v>
      </c>
      <c r="C415" t="s">
        <v>21</v>
      </c>
    </row>
    <row r="416" spans="1:3" x14ac:dyDescent="0.25">
      <c r="A416">
        <v>410</v>
      </c>
      <c r="B416" t="str">
        <f>"00582633"</f>
        <v>00582633</v>
      </c>
      <c r="C416" t="s">
        <v>6</v>
      </c>
    </row>
    <row r="417" spans="1:3" x14ac:dyDescent="0.25">
      <c r="A417">
        <v>411</v>
      </c>
      <c r="B417" t="str">
        <f>"00240437"</f>
        <v>00240437</v>
      </c>
      <c r="C417" t="s">
        <v>6</v>
      </c>
    </row>
    <row r="418" spans="1:3" x14ac:dyDescent="0.25">
      <c r="A418">
        <v>412</v>
      </c>
      <c r="B418" t="str">
        <f>"00774838"</f>
        <v>00774838</v>
      </c>
      <c r="C418" t="s">
        <v>78</v>
      </c>
    </row>
    <row r="419" spans="1:3" x14ac:dyDescent="0.25">
      <c r="A419">
        <v>413</v>
      </c>
      <c r="B419" t="str">
        <f>"201410001591"</f>
        <v>201410001591</v>
      </c>
      <c r="C419" t="str">
        <f>"013"</f>
        <v>013</v>
      </c>
    </row>
    <row r="420" spans="1:3" x14ac:dyDescent="0.25">
      <c r="A420">
        <v>414</v>
      </c>
      <c r="B420" t="str">
        <f>"201304002590"</f>
        <v>201304002590</v>
      </c>
      <c r="C420" t="str">
        <f>"013"</f>
        <v>013</v>
      </c>
    </row>
    <row r="421" spans="1:3" x14ac:dyDescent="0.25">
      <c r="A421">
        <v>415</v>
      </c>
      <c r="B421" t="str">
        <f>"200806000180"</f>
        <v>200806000180</v>
      </c>
      <c r="C421" t="s">
        <v>6</v>
      </c>
    </row>
    <row r="422" spans="1:3" x14ac:dyDescent="0.25">
      <c r="A422">
        <v>416</v>
      </c>
      <c r="B422" t="str">
        <f>"201506003097"</f>
        <v>201506003097</v>
      </c>
      <c r="C422" t="s">
        <v>95</v>
      </c>
    </row>
    <row r="423" spans="1:3" x14ac:dyDescent="0.25">
      <c r="A423">
        <v>417</v>
      </c>
      <c r="B423" t="str">
        <f>"00207305"</f>
        <v>00207305</v>
      </c>
      <c r="C423" t="str">
        <f>"003"</f>
        <v>003</v>
      </c>
    </row>
    <row r="424" spans="1:3" x14ac:dyDescent="0.25">
      <c r="A424">
        <v>418</v>
      </c>
      <c r="B424" t="str">
        <f>"00226460"</f>
        <v>00226460</v>
      </c>
      <c r="C424" t="s">
        <v>30</v>
      </c>
    </row>
    <row r="425" spans="1:3" x14ac:dyDescent="0.25">
      <c r="A425">
        <v>419</v>
      </c>
      <c r="B425" t="str">
        <f>"00457507"</f>
        <v>00457507</v>
      </c>
      <c r="C425" t="s">
        <v>6</v>
      </c>
    </row>
    <row r="426" spans="1:3" x14ac:dyDescent="0.25">
      <c r="A426">
        <v>420</v>
      </c>
      <c r="B426" t="str">
        <f>"00240984"</f>
        <v>00240984</v>
      </c>
      <c r="C426" t="str">
        <f>"013"</f>
        <v>013</v>
      </c>
    </row>
    <row r="427" spans="1:3" x14ac:dyDescent="0.25">
      <c r="A427">
        <v>421</v>
      </c>
      <c r="B427" t="str">
        <f>"00762210"</f>
        <v>00762210</v>
      </c>
      <c r="C427" t="s">
        <v>6</v>
      </c>
    </row>
    <row r="428" spans="1:3" x14ac:dyDescent="0.25">
      <c r="A428">
        <v>422</v>
      </c>
      <c r="B428" t="str">
        <f>"00115657"</f>
        <v>00115657</v>
      </c>
      <c r="C428" t="s">
        <v>6</v>
      </c>
    </row>
    <row r="429" spans="1:3" x14ac:dyDescent="0.25">
      <c r="A429">
        <v>423</v>
      </c>
      <c r="B429" t="str">
        <f>"00527206"</f>
        <v>00527206</v>
      </c>
      <c r="C429" t="str">
        <f>"038"</f>
        <v>038</v>
      </c>
    </row>
    <row r="430" spans="1:3" x14ac:dyDescent="0.25">
      <c r="A430">
        <v>424</v>
      </c>
      <c r="B430" t="str">
        <f>"00760154"</f>
        <v>00760154</v>
      </c>
      <c r="C430" t="str">
        <f>"013"</f>
        <v>013</v>
      </c>
    </row>
    <row r="431" spans="1:3" x14ac:dyDescent="0.25">
      <c r="A431">
        <v>425</v>
      </c>
      <c r="B431" t="str">
        <f>"00468785"</f>
        <v>00468785</v>
      </c>
      <c r="C431" t="s">
        <v>39</v>
      </c>
    </row>
    <row r="432" spans="1:3" x14ac:dyDescent="0.25">
      <c r="A432">
        <v>426</v>
      </c>
      <c r="B432" t="str">
        <f>"00460197"</f>
        <v>00460197</v>
      </c>
      <c r="C432" t="s">
        <v>98</v>
      </c>
    </row>
    <row r="433" spans="1:3" x14ac:dyDescent="0.25">
      <c r="A433">
        <v>427</v>
      </c>
      <c r="B433" t="str">
        <f>"00491058"</f>
        <v>00491058</v>
      </c>
      <c r="C433" t="s">
        <v>6</v>
      </c>
    </row>
    <row r="434" spans="1:3" x14ac:dyDescent="0.25">
      <c r="A434">
        <v>428</v>
      </c>
      <c r="B434" t="str">
        <f>"00763086"</f>
        <v>00763086</v>
      </c>
      <c r="C434" t="s">
        <v>99</v>
      </c>
    </row>
    <row r="435" spans="1:3" x14ac:dyDescent="0.25">
      <c r="A435">
        <v>429</v>
      </c>
      <c r="B435" t="str">
        <f>"00473628"</f>
        <v>00473628</v>
      </c>
      <c r="C435" t="s">
        <v>6</v>
      </c>
    </row>
    <row r="436" spans="1:3" x14ac:dyDescent="0.25">
      <c r="A436">
        <v>430</v>
      </c>
      <c r="B436" t="str">
        <f>"00873601"</f>
        <v>00873601</v>
      </c>
      <c r="C436" t="s">
        <v>6</v>
      </c>
    </row>
    <row r="437" spans="1:3" x14ac:dyDescent="0.25">
      <c r="A437">
        <v>431</v>
      </c>
      <c r="B437" t="str">
        <f>"201502000738"</f>
        <v>201502000738</v>
      </c>
      <c r="C437" t="s">
        <v>100</v>
      </c>
    </row>
    <row r="438" spans="1:3" x14ac:dyDescent="0.25">
      <c r="A438">
        <v>432</v>
      </c>
      <c r="B438" t="str">
        <f>"00823606"</f>
        <v>00823606</v>
      </c>
      <c r="C438" t="s">
        <v>101</v>
      </c>
    </row>
    <row r="439" spans="1:3" x14ac:dyDescent="0.25">
      <c r="A439">
        <v>433</v>
      </c>
      <c r="B439" t="str">
        <f>"00779324"</f>
        <v>00779324</v>
      </c>
      <c r="C439" t="s">
        <v>6</v>
      </c>
    </row>
    <row r="440" spans="1:3" x14ac:dyDescent="0.25">
      <c r="A440">
        <v>434</v>
      </c>
      <c r="B440" t="str">
        <f>"00322740"</f>
        <v>00322740</v>
      </c>
      <c r="C440" t="s">
        <v>21</v>
      </c>
    </row>
    <row r="441" spans="1:3" x14ac:dyDescent="0.25">
      <c r="A441">
        <v>435</v>
      </c>
      <c r="B441" t="str">
        <f>"00189745"</f>
        <v>00189745</v>
      </c>
      <c r="C441" t="s">
        <v>6</v>
      </c>
    </row>
    <row r="442" spans="1:3" x14ac:dyDescent="0.25">
      <c r="A442">
        <v>436</v>
      </c>
      <c r="B442" t="str">
        <f>"00603520"</f>
        <v>00603520</v>
      </c>
      <c r="C442" t="s">
        <v>6</v>
      </c>
    </row>
    <row r="443" spans="1:3" x14ac:dyDescent="0.25">
      <c r="A443">
        <v>437</v>
      </c>
      <c r="B443" t="str">
        <f>"201406003300"</f>
        <v>201406003300</v>
      </c>
      <c r="C443" t="s">
        <v>6</v>
      </c>
    </row>
    <row r="444" spans="1:3" x14ac:dyDescent="0.25">
      <c r="A444">
        <v>438</v>
      </c>
      <c r="B444" t="str">
        <f>"00755849"</f>
        <v>00755849</v>
      </c>
      <c r="C444" t="str">
        <f>"038"</f>
        <v>038</v>
      </c>
    </row>
    <row r="445" spans="1:3" x14ac:dyDescent="0.25">
      <c r="A445">
        <v>439</v>
      </c>
      <c r="B445" t="str">
        <f>"00599228"</f>
        <v>00599228</v>
      </c>
      <c r="C445" t="s">
        <v>6</v>
      </c>
    </row>
    <row r="446" spans="1:3" x14ac:dyDescent="0.25">
      <c r="A446">
        <v>440</v>
      </c>
      <c r="B446" t="str">
        <f>"00240051"</f>
        <v>00240051</v>
      </c>
      <c r="C446" t="s">
        <v>6</v>
      </c>
    </row>
    <row r="447" spans="1:3" x14ac:dyDescent="0.25">
      <c r="A447">
        <v>441</v>
      </c>
      <c r="B447" t="str">
        <f>"201502000376"</f>
        <v>201502000376</v>
      </c>
      <c r="C447" t="s">
        <v>6</v>
      </c>
    </row>
    <row r="448" spans="1:3" x14ac:dyDescent="0.25">
      <c r="A448">
        <v>442</v>
      </c>
      <c r="B448" t="str">
        <f>"00763057"</f>
        <v>00763057</v>
      </c>
      <c r="C448" t="str">
        <f>"038"</f>
        <v>038</v>
      </c>
    </row>
    <row r="449" spans="1:3" x14ac:dyDescent="0.25">
      <c r="A449">
        <v>443</v>
      </c>
      <c r="B449" t="str">
        <f>"00605844"</f>
        <v>00605844</v>
      </c>
      <c r="C449" t="s">
        <v>102</v>
      </c>
    </row>
    <row r="450" spans="1:3" x14ac:dyDescent="0.25">
      <c r="A450">
        <v>444</v>
      </c>
      <c r="B450" t="str">
        <f>"00875932"</f>
        <v>00875932</v>
      </c>
      <c r="C450" t="s">
        <v>6</v>
      </c>
    </row>
    <row r="451" spans="1:3" x14ac:dyDescent="0.25">
      <c r="A451">
        <v>445</v>
      </c>
      <c r="B451" t="str">
        <f>"00850006"</f>
        <v>00850006</v>
      </c>
      <c r="C451" t="s">
        <v>6</v>
      </c>
    </row>
    <row r="452" spans="1:3" x14ac:dyDescent="0.25">
      <c r="A452">
        <v>446</v>
      </c>
      <c r="B452" t="str">
        <f>"00596081"</f>
        <v>00596081</v>
      </c>
      <c r="C452" t="str">
        <f>"032"</f>
        <v>032</v>
      </c>
    </row>
    <row r="453" spans="1:3" x14ac:dyDescent="0.25">
      <c r="A453">
        <v>447</v>
      </c>
      <c r="B453" t="str">
        <f>"00600212"</f>
        <v>00600212</v>
      </c>
      <c r="C453" t="s">
        <v>6</v>
      </c>
    </row>
    <row r="454" spans="1:3" x14ac:dyDescent="0.25">
      <c r="A454">
        <v>448</v>
      </c>
      <c r="B454" t="str">
        <f>"00164127"</f>
        <v>00164127</v>
      </c>
      <c r="C454" t="s">
        <v>65</v>
      </c>
    </row>
    <row r="455" spans="1:3" x14ac:dyDescent="0.25">
      <c r="A455">
        <v>449</v>
      </c>
      <c r="B455" t="str">
        <f>"00769763"</f>
        <v>00769763</v>
      </c>
      <c r="C455" t="s">
        <v>6</v>
      </c>
    </row>
    <row r="456" spans="1:3" x14ac:dyDescent="0.25">
      <c r="A456">
        <v>450</v>
      </c>
      <c r="B456" t="str">
        <f>"200811001012"</f>
        <v>200811001012</v>
      </c>
      <c r="C456" t="s">
        <v>6</v>
      </c>
    </row>
    <row r="457" spans="1:3" x14ac:dyDescent="0.25">
      <c r="A457">
        <v>451</v>
      </c>
      <c r="B457" t="str">
        <f>"00431808"</f>
        <v>00431808</v>
      </c>
      <c r="C457" t="s">
        <v>6</v>
      </c>
    </row>
    <row r="458" spans="1:3" x14ac:dyDescent="0.25">
      <c r="A458">
        <v>452</v>
      </c>
      <c r="B458" t="str">
        <f>"00724096"</f>
        <v>00724096</v>
      </c>
      <c r="C458" t="s">
        <v>103</v>
      </c>
    </row>
    <row r="459" spans="1:3" x14ac:dyDescent="0.25">
      <c r="A459">
        <v>453</v>
      </c>
      <c r="B459" t="str">
        <f>"00163285"</f>
        <v>00163285</v>
      </c>
      <c r="C459" t="str">
        <f>"032"</f>
        <v>032</v>
      </c>
    </row>
    <row r="460" spans="1:3" x14ac:dyDescent="0.25">
      <c r="A460">
        <v>454</v>
      </c>
      <c r="B460" t="str">
        <f>"00649563"</f>
        <v>00649563</v>
      </c>
      <c r="C460" t="s">
        <v>6</v>
      </c>
    </row>
    <row r="461" spans="1:3" x14ac:dyDescent="0.25">
      <c r="A461">
        <v>455</v>
      </c>
      <c r="B461" t="str">
        <f>"00163275"</f>
        <v>00163275</v>
      </c>
      <c r="C461" t="s">
        <v>6</v>
      </c>
    </row>
    <row r="462" spans="1:3" x14ac:dyDescent="0.25">
      <c r="A462">
        <v>456</v>
      </c>
      <c r="B462" t="str">
        <f>"00841747"</f>
        <v>00841747</v>
      </c>
      <c r="C462" t="s">
        <v>104</v>
      </c>
    </row>
    <row r="463" spans="1:3" x14ac:dyDescent="0.25">
      <c r="A463">
        <v>457</v>
      </c>
      <c r="B463" t="str">
        <f>"201506000603"</f>
        <v>201506000603</v>
      </c>
      <c r="C463" t="s">
        <v>105</v>
      </c>
    </row>
    <row r="464" spans="1:3" x14ac:dyDescent="0.25">
      <c r="A464">
        <v>458</v>
      </c>
      <c r="B464" t="str">
        <f>"00227813"</f>
        <v>00227813</v>
      </c>
      <c r="C464" t="s">
        <v>6</v>
      </c>
    </row>
    <row r="465" spans="1:3" x14ac:dyDescent="0.25">
      <c r="A465">
        <v>459</v>
      </c>
      <c r="B465" t="str">
        <f>"00875809"</f>
        <v>00875809</v>
      </c>
      <c r="C465" t="s">
        <v>106</v>
      </c>
    </row>
    <row r="466" spans="1:3" x14ac:dyDescent="0.25">
      <c r="A466">
        <v>460</v>
      </c>
      <c r="B466" t="str">
        <f>"00594402"</f>
        <v>00594402</v>
      </c>
      <c r="C466" t="s">
        <v>107</v>
      </c>
    </row>
    <row r="467" spans="1:3" x14ac:dyDescent="0.25">
      <c r="A467">
        <v>461</v>
      </c>
      <c r="B467" t="str">
        <f>"00499077"</f>
        <v>00499077</v>
      </c>
      <c r="C467" t="s">
        <v>6</v>
      </c>
    </row>
    <row r="468" spans="1:3" x14ac:dyDescent="0.25">
      <c r="A468">
        <v>462</v>
      </c>
      <c r="B468" t="str">
        <f>"00617874"</f>
        <v>00617874</v>
      </c>
      <c r="C468" t="str">
        <f>"032"</f>
        <v>032</v>
      </c>
    </row>
    <row r="469" spans="1:3" x14ac:dyDescent="0.25">
      <c r="A469">
        <v>463</v>
      </c>
      <c r="B469" t="str">
        <f>"201402001188"</f>
        <v>201402001188</v>
      </c>
      <c r="C469" t="s">
        <v>6</v>
      </c>
    </row>
    <row r="470" spans="1:3" x14ac:dyDescent="0.25">
      <c r="A470">
        <v>464</v>
      </c>
      <c r="B470" t="str">
        <f>"201405001902"</f>
        <v>201405001902</v>
      </c>
      <c r="C470" t="s">
        <v>108</v>
      </c>
    </row>
    <row r="471" spans="1:3" x14ac:dyDescent="0.25">
      <c r="A471">
        <v>465</v>
      </c>
      <c r="B471" t="str">
        <f>"00876496"</f>
        <v>00876496</v>
      </c>
      <c r="C471" t="s">
        <v>28</v>
      </c>
    </row>
    <row r="472" spans="1:3" x14ac:dyDescent="0.25">
      <c r="A472">
        <v>466</v>
      </c>
      <c r="B472" t="str">
        <f>"00869454"</f>
        <v>00869454</v>
      </c>
      <c r="C472" t="s">
        <v>109</v>
      </c>
    </row>
    <row r="473" spans="1:3" x14ac:dyDescent="0.25">
      <c r="A473">
        <v>467</v>
      </c>
      <c r="B473" t="str">
        <f>"00777011"</f>
        <v>00777011</v>
      </c>
      <c r="C473" t="s">
        <v>110</v>
      </c>
    </row>
    <row r="474" spans="1:3" x14ac:dyDescent="0.25">
      <c r="A474">
        <v>468</v>
      </c>
      <c r="B474" t="str">
        <f>"00875371"</f>
        <v>00875371</v>
      </c>
      <c r="C474" t="s">
        <v>6</v>
      </c>
    </row>
    <row r="475" spans="1:3" x14ac:dyDescent="0.25">
      <c r="A475">
        <v>469</v>
      </c>
      <c r="B475" t="str">
        <f>"00824331"</f>
        <v>00824331</v>
      </c>
      <c r="C475" t="s">
        <v>6</v>
      </c>
    </row>
    <row r="476" spans="1:3" x14ac:dyDescent="0.25">
      <c r="A476">
        <v>470</v>
      </c>
      <c r="B476" t="str">
        <f>"00632005"</f>
        <v>00632005</v>
      </c>
      <c r="C476" t="s">
        <v>50</v>
      </c>
    </row>
    <row r="477" spans="1:3" x14ac:dyDescent="0.25">
      <c r="A477">
        <v>471</v>
      </c>
      <c r="B477" t="str">
        <f>"201502000529"</f>
        <v>201502000529</v>
      </c>
      <c r="C477" t="s">
        <v>110</v>
      </c>
    </row>
    <row r="478" spans="1:3" x14ac:dyDescent="0.25">
      <c r="A478">
        <v>472</v>
      </c>
      <c r="B478" t="str">
        <f>"00832273"</f>
        <v>00832273</v>
      </c>
      <c r="C478" t="s">
        <v>39</v>
      </c>
    </row>
    <row r="479" spans="1:3" x14ac:dyDescent="0.25">
      <c r="A479">
        <v>473</v>
      </c>
      <c r="B479" t="str">
        <f>"00799772"</f>
        <v>00799772</v>
      </c>
      <c r="C479" t="s">
        <v>6</v>
      </c>
    </row>
    <row r="480" spans="1:3" x14ac:dyDescent="0.25">
      <c r="A480">
        <v>474</v>
      </c>
      <c r="B480" t="str">
        <f>"00624755"</f>
        <v>00624755</v>
      </c>
      <c r="C480" t="s">
        <v>47</v>
      </c>
    </row>
    <row r="481" spans="1:3" x14ac:dyDescent="0.25">
      <c r="A481">
        <v>475</v>
      </c>
      <c r="B481" t="str">
        <f>"201412006961"</f>
        <v>201412006961</v>
      </c>
      <c r="C481" t="s">
        <v>6</v>
      </c>
    </row>
    <row r="482" spans="1:3" x14ac:dyDescent="0.25">
      <c r="A482">
        <v>476</v>
      </c>
      <c r="B482" t="str">
        <f>"00486942"</f>
        <v>00486942</v>
      </c>
      <c r="C482" t="s">
        <v>6</v>
      </c>
    </row>
    <row r="483" spans="1:3" x14ac:dyDescent="0.25">
      <c r="A483">
        <v>477</v>
      </c>
      <c r="B483" t="str">
        <f>"00813698"</f>
        <v>00813698</v>
      </c>
      <c r="C483" t="s">
        <v>6</v>
      </c>
    </row>
    <row r="484" spans="1:3" x14ac:dyDescent="0.25">
      <c r="A484">
        <v>478</v>
      </c>
      <c r="B484" t="str">
        <f>"00628306"</f>
        <v>00628306</v>
      </c>
      <c r="C484" t="str">
        <f>"013"</f>
        <v>013</v>
      </c>
    </row>
    <row r="485" spans="1:3" x14ac:dyDescent="0.25">
      <c r="A485">
        <v>479</v>
      </c>
      <c r="B485" t="str">
        <f>"00205387"</f>
        <v>00205387</v>
      </c>
      <c r="C485" t="s">
        <v>6</v>
      </c>
    </row>
    <row r="486" spans="1:3" x14ac:dyDescent="0.25">
      <c r="A486">
        <v>480</v>
      </c>
      <c r="B486" t="str">
        <f>"00012316"</f>
        <v>00012316</v>
      </c>
      <c r="C486" t="s">
        <v>6</v>
      </c>
    </row>
    <row r="487" spans="1:3" x14ac:dyDescent="0.25">
      <c r="A487">
        <v>481</v>
      </c>
      <c r="B487" t="str">
        <f>"00313858"</f>
        <v>00313858</v>
      </c>
      <c r="C487" t="s">
        <v>6</v>
      </c>
    </row>
    <row r="488" spans="1:3" x14ac:dyDescent="0.25">
      <c r="A488">
        <v>482</v>
      </c>
      <c r="B488" t="str">
        <f>"201601000226"</f>
        <v>201601000226</v>
      </c>
      <c r="C488" t="s">
        <v>16</v>
      </c>
    </row>
    <row r="489" spans="1:3" x14ac:dyDescent="0.25">
      <c r="A489">
        <v>483</v>
      </c>
      <c r="B489" t="str">
        <f>"00126047"</f>
        <v>00126047</v>
      </c>
      <c r="C489" t="str">
        <f>"013"</f>
        <v>013</v>
      </c>
    </row>
    <row r="490" spans="1:3" x14ac:dyDescent="0.25">
      <c r="A490">
        <v>484</v>
      </c>
      <c r="B490" t="str">
        <f>"00786195"</f>
        <v>00786195</v>
      </c>
      <c r="C490" t="s">
        <v>6</v>
      </c>
    </row>
    <row r="491" spans="1:3" x14ac:dyDescent="0.25">
      <c r="A491">
        <v>485</v>
      </c>
      <c r="B491" t="str">
        <f>"00518212"</f>
        <v>00518212</v>
      </c>
      <c r="C491" t="s">
        <v>6</v>
      </c>
    </row>
    <row r="492" spans="1:3" x14ac:dyDescent="0.25">
      <c r="A492">
        <v>486</v>
      </c>
      <c r="B492" t="str">
        <f>"00132750"</f>
        <v>00132750</v>
      </c>
      <c r="C492" t="s">
        <v>6</v>
      </c>
    </row>
    <row r="493" spans="1:3" x14ac:dyDescent="0.25">
      <c r="A493">
        <v>487</v>
      </c>
      <c r="B493" t="str">
        <f>"00871188"</f>
        <v>00871188</v>
      </c>
      <c r="C493" t="str">
        <f>"013"</f>
        <v>013</v>
      </c>
    </row>
    <row r="494" spans="1:3" x14ac:dyDescent="0.25">
      <c r="A494">
        <v>488</v>
      </c>
      <c r="B494" t="str">
        <f>"201406016000"</f>
        <v>201406016000</v>
      </c>
      <c r="C494" t="str">
        <f>"013"</f>
        <v>013</v>
      </c>
    </row>
    <row r="495" spans="1:3" x14ac:dyDescent="0.25">
      <c r="A495">
        <v>489</v>
      </c>
      <c r="B495" t="str">
        <f>"200712005250"</f>
        <v>200712005250</v>
      </c>
      <c r="C495" t="s">
        <v>6</v>
      </c>
    </row>
    <row r="496" spans="1:3" x14ac:dyDescent="0.25">
      <c r="A496">
        <v>490</v>
      </c>
      <c r="B496" t="str">
        <f>"00608507"</f>
        <v>00608507</v>
      </c>
      <c r="C496" t="s">
        <v>6</v>
      </c>
    </row>
    <row r="497" spans="1:3" x14ac:dyDescent="0.25">
      <c r="A497">
        <v>491</v>
      </c>
      <c r="B497" t="str">
        <f>"00784714"</f>
        <v>00784714</v>
      </c>
      <c r="C497" t="s">
        <v>30</v>
      </c>
    </row>
    <row r="498" spans="1:3" x14ac:dyDescent="0.25">
      <c r="A498">
        <v>492</v>
      </c>
      <c r="B498" t="str">
        <f>"201410007848"</f>
        <v>201410007848</v>
      </c>
      <c r="C498" t="str">
        <f>"013"</f>
        <v>013</v>
      </c>
    </row>
    <row r="499" spans="1:3" x14ac:dyDescent="0.25">
      <c r="A499">
        <v>493</v>
      </c>
      <c r="B499" t="str">
        <f>"201502002826"</f>
        <v>201502002826</v>
      </c>
      <c r="C499" t="s">
        <v>6</v>
      </c>
    </row>
    <row r="500" spans="1:3" x14ac:dyDescent="0.25">
      <c r="A500">
        <v>494</v>
      </c>
      <c r="B500" t="str">
        <f>"201406009747"</f>
        <v>201406009747</v>
      </c>
      <c r="C500" t="s">
        <v>73</v>
      </c>
    </row>
    <row r="501" spans="1:3" x14ac:dyDescent="0.25">
      <c r="A501">
        <v>495</v>
      </c>
      <c r="B501" t="str">
        <f>"201504001886"</f>
        <v>201504001886</v>
      </c>
      <c r="C501" t="s">
        <v>17</v>
      </c>
    </row>
    <row r="502" spans="1:3" x14ac:dyDescent="0.25">
      <c r="A502">
        <v>496</v>
      </c>
      <c r="B502" t="str">
        <f>"00122725"</f>
        <v>00122725</v>
      </c>
      <c r="C502" t="s">
        <v>6</v>
      </c>
    </row>
    <row r="503" spans="1:3" x14ac:dyDescent="0.25">
      <c r="A503">
        <v>497</v>
      </c>
      <c r="B503" t="str">
        <f>"00876602"</f>
        <v>00876602</v>
      </c>
      <c r="C503" t="s">
        <v>16</v>
      </c>
    </row>
    <row r="504" spans="1:3" x14ac:dyDescent="0.25">
      <c r="A504">
        <v>498</v>
      </c>
      <c r="B504" t="str">
        <f>"00467419"</f>
        <v>00467419</v>
      </c>
      <c r="C504" t="str">
        <f>"013"</f>
        <v>013</v>
      </c>
    </row>
    <row r="505" spans="1:3" x14ac:dyDescent="0.25">
      <c r="A505">
        <v>499</v>
      </c>
      <c r="B505" t="str">
        <f>"00649052"</f>
        <v>00649052</v>
      </c>
      <c r="C505" t="s">
        <v>111</v>
      </c>
    </row>
    <row r="506" spans="1:3" x14ac:dyDescent="0.25">
      <c r="A506">
        <v>500</v>
      </c>
      <c r="B506" t="str">
        <f>"00875749"</f>
        <v>00875749</v>
      </c>
      <c r="C506" t="s">
        <v>112</v>
      </c>
    </row>
    <row r="507" spans="1:3" x14ac:dyDescent="0.25">
      <c r="A507">
        <v>501</v>
      </c>
      <c r="B507" t="str">
        <f>"00770099"</f>
        <v>00770099</v>
      </c>
      <c r="C507" t="s">
        <v>113</v>
      </c>
    </row>
    <row r="508" spans="1:3" x14ac:dyDescent="0.25">
      <c r="A508">
        <v>502</v>
      </c>
      <c r="B508" t="str">
        <f>"00007524"</f>
        <v>00007524</v>
      </c>
      <c r="C508" t="str">
        <f>"002"</f>
        <v>002</v>
      </c>
    </row>
    <row r="509" spans="1:3" x14ac:dyDescent="0.25">
      <c r="A509">
        <v>503</v>
      </c>
      <c r="B509" t="str">
        <f>"00784707"</f>
        <v>00784707</v>
      </c>
      <c r="C509" t="s">
        <v>6</v>
      </c>
    </row>
    <row r="510" spans="1:3" x14ac:dyDescent="0.25">
      <c r="A510">
        <v>504</v>
      </c>
      <c r="B510" t="str">
        <f>"00070358"</f>
        <v>00070358</v>
      </c>
      <c r="C510" t="str">
        <f>"013"</f>
        <v>013</v>
      </c>
    </row>
    <row r="511" spans="1:3" x14ac:dyDescent="0.25">
      <c r="A511">
        <v>505</v>
      </c>
      <c r="B511" t="str">
        <f>"201601000758"</f>
        <v>201601000758</v>
      </c>
      <c r="C511" t="s">
        <v>6</v>
      </c>
    </row>
    <row r="512" spans="1:3" x14ac:dyDescent="0.25">
      <c r="A512">
        <v>506</v>
      </c>
      <c r="B512" t="str">
        <f>"00460021"</f>
        <v>00460021</v>
      </c>
      <c r="C512" t="s">
        <v>114</v>
      </c>
    </row>
    <row r="513" spans="1:3" x14ac:dyDescent="0.25">
      <c r="A513">
        <v>507</v>
      </c>
      <c r="B513" t="str">
        <f>"201511039177"</f>
        <v>201511039177</v>
      </c>
      <c r="C513" t="s">
        <v>115</v>
      </c>
    </row>
    <row r="514" spans="1:3" x14ac:dyDescent="0.25">
      <c r="A514">
        <v>508</v>
      </c>
      <c r="B514" t="str">
        <f>"00763553"</f>
        <v>00763553</v>
      </c>
      <c r="C514" t="s">
        <v>35</v>
      </c>
    </row>
    <row r="515" spans="1:3" x14ac:dyDescent="0.25">
      <c r="A515">
        <v>509</v>
      </c>
      <c r="B515" t="str">
        <f>"201304004669"</f>
        <v>201304004669</v>
      </c>
      <c r="C515" t="s">
        <v>34</v>
      </c>
    </row>
    <row r="516" spans="1:3" x14ac:dyDescent="0.25">
      <c r="A516">
        <v>510</v>
      </c>
      <c r="B516" t="str">
        <f>"201304001107"</f>
        <v>201304001107</v>
      </c>
      <c r="C516" t="s">
        <v>6</v>
      </c>
    </row>
    <row r="517" spans="1:3" x14ac:dyDescent="0.25">
      <c r="A517">
        <v>511</v>
      </c>
      <c r="B517" t="str">
        <f>"00014027"</f>
        <v>00014027</v>
      </c>
      <c r="C517" t="s">
        <v>6</v>
      </c>
    </row>
    <row r="518" spans="1:3" x14ac:dyDescent="0.25">
      <c r="A518">
        <v>512</v>
      </c>
      <c r="B518" t="str">
        <f>"00733600"</f>
        <v>00733600</v>
      </c>
      <c r="C518" t="str">
        <f>"014"</f>
        <v>014</v>
      </c>
    </row>
    <row r="519" spans="1:3" x14ac:dyDescent="0.25">
      <c r="A519">
        <v>513</v>
      </c>
      <c r="B519" t="str">
        <f>"201506002664"</f>
        <v>201506002664</v>
      </c>
      <c r="C519" t="s">
        <v>6</v>
      </c>
    </row>
    <row r="520" spans="1:3" x14ac:dyDescent="0.25">
      <c r="A520">
        <v>514</v>
      </c>
      <c r="B520" t="str">
        <f>"00544097"</f>
        <v>00544097</v>
      </c>
      <c r="C520" t="s">
        <v>6</v>
      </c>
    </row>
    <row r="521" spans="1:3" x14ac:dyDescent="0.25">
      <c r="A521">
        <v>515</v>
      </c>
      <c r="B521" t="str">
        <f>"00851863"</f>
        <v>00851863</v>
      </c>
      <c r="C521" t="s">
        <v>6</v>
      </c>
    </row>
    <row r="522" spans="1:3" x14ac:dyDescent="0.25">
      <c r="A522">
        <v>516</v>
      </c>
      <c r="B522" t="str">
        <f>"00873328"</f>
        <v>00873328</v>
      </c>
      <c r="C522" t="s">
        <v>116</v>
      </c>
    </row>
    <row r="523" spans="1:3" x14ac:dyDescent="0.25">
      <c r="A523">
        <v>517</v>
      </c>
      <c r="B523" t="str">
        <f>"00121235"</f>
        <v>00121235</v>
      </c>
      <c r="C523" t="s">
        <v>6</v>
      </c>
    </row>
    <row r="524" spans="1:3" x14ac:dyDescent="0.25">
      <c r="A524">
        <v>518</v>
      </c>
      <c r="B524" t="str">
        <f>"00444157"</f>
        <v>00444157</v>
      </c>
      <c r="C524" t="s">
        <v>6</v>
      </c>
    </row>
    <row r="525" spans="1:3" x14ac:dyDescent="0.25">
      <c r="A525">
        <v>519</v>
      </c>
      <c r="B525" t="str">
        <f>"00525330"</f>
        <v>00525330</v>
      </c>
      <c r="C525" t="s">
        <v>94</v>
      </c>
    </row>
    <row r="526" spans="1:3" x14ac:dyDescent="0.25">
      <c r="A526">
        <v>520</v>
      </c>
      <c r="B526" t="str">
        <f>"00876285"</f>
        <v>00876285</v>
      </c>
      <c r="C526" t="s">
        <v>6</v>
      </c>
    </row>
    <row r="527" spans="1:3" x14ac:dyDescent="0.25">
      <c r="A527">
        <v>521</v>
      </c>
      <c r="B527" t="str">
        <f>"00610198"</f>
        <v>00610198</v>
      </c>
      <c r="C527" t="str">
        <f>"032"</f>
        <v>032</v>
      </c>
    </row>
    <row r="528" spans="1:3" x14ac:dyDescent="0.25">
      <c r="A528">
        <v>522</v>
      </c>
      <c r="B528" t="str">
        <f>"00517403"</f>
        <v>00517403</v>
      </c>
      <c r="C528" t="s">
        <v>117</v>
      </c>
    </row>
    <row r="529" spans="1:3" x14ac:dyDescent="0.25">
      <c r="A529">
        <v>523</v>
      </c>
      <c r="B529" t="str">
        <f>"201405000766"</f>
        <v>201405000766</v>
      </c>
      <c r="C529" t="s">
        <v>6</v>
      </c>
    </row>
    <row r="530" spans="1:3" x14ac:dyDescent="0.25">
      <c r="A530">
        <v>524</v>
      </c>
      <c r="B530" t="str">
        <f>"00491490"</f>
        <v>00491490</v>
      </c>
      <c r="C530" t="str">
        <f>"013"</f>
        <v>013</v>
      </c>
    </row>
    <row r="531" spans="1:3" x14ac:dyDescent="0.25">
      <c r="A531">
        <v>525</v>
      </c>
      <c r="B531" t="str">
        <f>"201406014047"</f>
        <v>201406014047</v>
      </c>
      <c r="C531" t="str">
        <f>"013"</f>
        <v>013</v>
      </c>
    </row>
    <row r="532" spans="1:3" x14ac:dyDescent="0.25">
      <c r="A532">
        <v>526</v>
      </c>
      <c r="B532" t="str">
        <f>"00870241"</f>
        <v>00870241</v>
      </c>
      <c r="C532" t="s">
        <v>118</v>
      </c>
    </row>
    <row r="533" spans="1:3" x14ac:dyDescent="0.25">
      <c r="A533">
        <v>527</v>
      </c>
      <c r="B533" t="str">
        <f>"00837017"</f>
        <v>00837017</v>
      </c>
      <c r="C533" t="s">
        <v>119</v>
      </c>
    </row>
    <row r="534" spans="1:3" x14ac:dyDescent="0.25">
      <c r="A534">
        <v>528</v>
      </c>
      <c r="B534" t="str">
        <f>"00782141"</f>
        <v>00782141</v>
      </c>
      <c r="C534" t="s">
        <v>9</v>
      </c>
    </row>
    <row r="535" spans="1:3" x14ac:dyDescent="0.25">
      <c r="A535">
        <v>529</v>
      </c>
      <c r="B535" t="str">
        <f>"00871841"</f>
        <v>00871841</v>
      </c>
      <c r="C535" t="s">
        <v>120</v>
      </c>
    </row>
    <row r="536" spans="1:3" x14ac:dyDescent="0.25">
      <c r="A536">
        <v>530</v>
      </c>
      <c r="B536" t="str">
        <f>"00809355"</f>
        <v>00809355</v>
      </c>
      <c r="C536" t="s">
        <v>6</v>
      </c>
    </row>
    <row r="537" spans="1:3" x14ac:dyDescent="0.25">
      <c r="A537">
        <v>531</v>
      </c>
      <c r="B537" t="str">
        <f>"00607987"</f>
        <v>00607987</v>
      </c>
      <c r="C537" t="s">
        <v>121</v>
      </c>
    </row>
    <row r="538" spans="1:3" x14ac:dyDescent="0.25">
      <c r="A538">
        <v>532</v>
      </c>
      <c r="B538" t="str">
        <f>"00430535"</f>
        <v>00430535</v>
      </c>
      <c r="C538" t="s">
        <v>122</v>
      </c>
    </row>
    <row r="539" spans="1:3" x14ac:dyDescent="0.25">
      <c r="A539">
        <v>533</v>
      </c>
      <c r="B539" t="str">
        <f>"00209683"</f>
        <v>00209683</v>
      </c>
      <c r="C539" t="str">
        <f>"013"</f>
        <v>013</v>
      </c>
    </row>
    <row r="540" spans="1:3" x14ac:dyDescent="0.25">
      <c r="A540">
        <v>534</v>
      </c>
      <c r="B540" t="str">
        <f>"00518751"</f>
        <v>00518751</v>
      </c>
      <c r="C540" t="s">
        <v>6</v>
      </c>
    </row>
    <row r="541" spans="1:3" x14ac:dyDescent="0.25">
      <c r="A541">
        <v>535</v>
      </c>
      <c r="B541" t="str">
        <f>"00014931"</f>
        <v>00014931</v>
      </c>
      <c r="C541" t="s">
        <v>6</v>
      </c>
    </row>
    <row r="542" spans="1:3" x14ac:dyDescent="0.25">
      <c r="A542">
        <v>536</v>
      </c>
      <c r="B542" t="str">
        <f>"00012354"</f>
        <v>00012354</v>
      </c>
      <c r="C542" t="s">
        <v>6</v>
      </c>
    </row>
    <row r="543" spans="1:3" x14ac:dyDescent="0.25">
      <c r="A543">
        <v>537</v>
      </c>
      <c r="B543" t="str">
        <f>"00876639"</f>
        <v>00876639</v>
      </c>
      <c r="C543" t="s">
        <v>6</v>
      </c>
    </row>
    <row r="544" spans="1:3" x14ac:dyDescent="0.25">
      <c r="A544">
        <v>538</v>
      </c>
      <c r="B544" t="str">
        <f>"00613853"</f>
        <v>00613853</v>
      </c>
      <c r="C544" t="s">
        <v>73</v>
      </c>
    </row>
    <row r="545" spans="1:3" x14ac:dyDescent="0.25">
      <c r="A545">
        <v>539</v>
      </c>
      <c r="B545" t="str">
        <f>"201406013076"</f>
        <v>201406013076</v>
      </c>
      <c r="C545" t="str">
        <f>"014"</f>
        <v>014</v>
      </c>
    </row>
    <row r="546" spans="1:3" x14ac:dyDescent="0.25">
      <c r="A546">
        <v>540</v>
      </c>
      <c r="B546" t="str">
        <f>"00526846"</f>
        <v>00526846</v>
      </c>
      <c r="C546" t="str">
        <f>"032"</f>
        <v>032</v>
      </c>
    </row>
    <row r="547" spans="1:3" x14ac:dyDescent="0.25">
      <c r="A547">
        <v>541</v>
      </c>
      <c r="B547" t="str">
        <f>"00877039"</f>
        <v>00877039</v>
      </c>
      <c r="C547" t="s">
        <v>30</v>
      </c>
    </row>
    <row r="548" spans="1:3" x14ac:dyDescent="0.25">
      <c r="A548">
        <v>542</v>
      </c>
      <c r="B548" t="str">
        <f>"00139620"</f>
        <v>00139620</v>
      </c>
      <c r="C548" t="str">
        <f>"002"</f>
        <v>002</v>
      </c>
    </row>
    <row r="549" spans="1:3" x14ac:dyDescent="0.25">
      <c r="A549">
        <v>543</v>
      </c>
      <c r="B549" t="str">
        <f>"00667721"</f>
        <v>00667721</v>
      </c>
      <c r="C549" t="s">
        <v>9</v>
      </c>
    </row>
    <row r="550" spans="1:3" x14ac:dyDescent="0.25">
      <c r="A550">
        <v>544</v>
      </c>
      <c r="B550" t="str">
        <f>"00832764"</f>
        <v>00832764</v>
      </c>
      <c r="C550" t="s">
        <v>123</v>
      </c>
    </row>
    <row r="551" spans="1:3" x14ac:dyDescent="0.25">
      <c r="A551">
        <v>545</v>
      </c>
      <c r="B551" t="str">
        <f>"201412001899"</f>
        <v>201412001899</v>
      </c>
      <c r="C551" t="str">
        <f>"043"</f>
        <v>043</v>
      </c>
    </row>
    <row r="552" spans="1:3" x14ac:dyDescent="0.25">
      <c r="A552">
        <v>546</v>
      </c>
      <c r="B552" t="str">
        <f>"00877123"</f>
        <v>00877123</v>
      </c>
      <c r="C552" t="s">
        <v>124</v>
      </c>
    </row>
    <row r="553" spans="1:3" x14ac:dyDescent="0.25">
      <c r="A553">
        <v>547</v>
      </c>
      <c r="B553" t="str">
        <f>"00841204"</f>
        <v>00841204</v>
      </c>
      <c r="C553" t="s">
        <v>125</v>
      </c>
    </row>
    <row r="554" spans="1:3" x14ac:dyDescent="0.25">
      <c r="A554">
        <v>548</v>
      </c>
      <c r="B554" t="str">
        <f>"00455367"</f>
        <v>00455367</v>
      </c>
      <c r="C554" t="str">
        <f>"038"</f>
        <v>038</v>
      </c>
    </row>
    <row r="555" spans="1:3" x14ac:dyDescent="0.25">
      <c r="A555">
        <v>549</v>
      </c>
      <c r="B555" t="str">
        <f>"201304001503"</f>
        <v>201304001503</v>
      </c>
      <c r="C555" t="s">
        <v>126</v>
      </c>
    </row>
    <row r="556" spans="1:3" x14ac:dyDescent="0.25">
      <c r="A556">
        <v>550</v>
      </c>
      <c r="B556" t="str">
        <f>"00229796"</f>
        <v>00229796</v>
      </c>
      <c r="C556" t="s">
        <v>6</v>
      </c>
    </row>
    <row r="557" spans="1:3" x14ac:dyDescent="0.25">
      <c r="A557">
        <v>551</v>
      </c>
      <c r="B557" t="str">
        <f>"00612990"</f>
        <v>00612990</v>
      </c>
      <c r="C557" t="s">
        <v>17</v>
      </c>
    </row>
    <row r="558" spans="1:3" x14ac:dyDescent="0.25">
      <c r="A558">
        <v>552</v>
      </c>
      <c r="B558" t="str">
        <f>"00216074"</f>
        <v>00216074</v>
      </c>
      <c r="C558" t="s">
        <v>65</v>
      </c>
    </row>
    <row r="559" spans="1:3" x14ac:dyDescent="0.25">
      <c r="A559">
        <v>553</v>
      </c>
      <c r="B559" t="str">
        <f>"00295523"</f>
        <v>00295523</v>
      </c>
      <c r="C559" t="s">
        <v>127</v>
      </c>
    </row>
    <row r="560" spans="1:3" x14ac:dyDescent="0.25">
      <c r="A560">
        <v>554</v>
      </c>
      <c r="B560" t="str">
        <f>"201502002295"</f>
        <v>201502002295</v>
      </c>
      <c r="C560" t="s">
        <v>128</v>
      </c>
    </row>
    <row r="561" spans="1:3" x14ac:dyDescent="0.25">
      <c r="A561">
        <v>555</v>
      </c>
      <c r="B561" t="str">
        <f>"00499816"</f>
        <v>00499816</v>
      </c>
      <c r="C561" t="s">
        <v>129</v>
      </c>
    </row>
    <row r="562" spans="1:3" x14ac:dyDescent="0.25">
      <c r="A562">
        <v>556</v>
      </c>
      <c r="B562" t="str">
        <f>"00825512"</f>
        <v>00825512</v>
      </c>
      <c r="C562" t="s">
        <v>6</v>
      </c>
    </row>
    <row r="563" spans="1:3" x14ac:dyDescent="0.25">
      <c r="A563">
        <v>557</v>
      </c>
      <c r="B563" t="str">
        <f>"201204000008"</f>
        <v>201204000008</v>
      </c>
      <c r="C563" t="s">
        <v>37</v>
      </c>
    </row>
    <row r="564" spans="1:3" x14ac:dyDescent="0.25">
      <c r="A564">
        <v>558</v>
      </c>
      <c r="B564" t="str">
        <f>"00719623"</f>
        <v>00719623</v>
      </c>
      <c r="C564" t="s">
        <v>130</v>
      </c>
    </row>
    <row r="565" spans="1:3" x14ac:dyDescent="0.25">
      <c r="A565">
        <v>559</v>
      </c>
      <c r="B565" t="str">
        <f>"00875585"</f>
        <v>00875585</v>
      </c>
      <c r="C565" t="s">
        <v>6</v>
      </c>
    </row>
    <row r="566" spans="1:3" x14ac:dyDescent="0.25">
      <c r="A566">
        <v>560</v>
      </c>
      <c r="B566" t="str">
        <f>"00814331"</f>
        <v>00814331</v>
      </c>
      <c r="C566" t="s">
        <v>15</v>
      </c>
    </row>
    <row r="567" spans="1:3" x14ac:dyDescent="0.25">
      <c r="A567">
        <v>561</v>
      </c>
      <c r="B567" t="str">
        <f>"00632580"</f>
        <v>00632580</v>
      </c>
      <c r="C567" t="s">
        <v>32</v>
      </c>
    </row>
    <row r="568" spans="1:3" x14ac:dyDescent="0.25">
      <c r="A568">
        <v>562</v>
      </c>
      <c r="B568" t="str">
        <f>"00767817"</f>
        <v>00767817</v>
      </c>
      <c r="C568" t="s">
        <v>9</v>
      </c>
    </row>
    <row r="569" spans="1:3" x14ac:dyDescent="0.25">
      <c r="A569">
        <v>563</v>
      </c>
      <c r="B569" t="str">
        <f>"201406002420"</f>
        <v>201406002420</v>
      </c>
      <c r="C569" t="str">
        <f>"032"</f>
        <v>032</v>
      </c>
    </row>
    <row r="570" spans="1:3" x14ac:dyDescent="0.25">
      <c r="A570">
        <v>564</v>
      </c>
      <c r="B570" t="str">
        <f>"201503000536"</f>
        <v>201503000536</v>
      </c>
      <c r="C570" t="s">
        <v>32</v>
      </c>
    </row>
    <row r="571" spans="1:3" x14ac:dyDescent="0.25">
      <c r="A571">
        <v>565</v>
      </c>
      <c r="B571" t="str">
        <f>"00875239"</f>
        <v>00875239</v>
      </c>
      <c r="C571" t="s">
        <v>6</v>
      </c>
    </row>
    <row r="572" spans="1:3" x14ac:dyDescent="0.25">
      <c r="A572">
        <v>566</v>
      </c>
      <c r="B572" t="str">
        <f>"00302415"</f>
        <v>00302415</v>
      </c>
      <c r="C572" t="str">
        <f>"003"</f>
        <v>003</v>
      </c>
    </row>
    <row r="573" spans="1:3" x14ac:dyDescent="0.25">
      <c r="A573">
        <v>567</v>
      </c>
      <c r="B573" t="str">
        <f>"00822605"</f>
        <v>00822605</v>
      </c>
      <c r="C573" t="str">
        <f>"042"</f>
        <v>042</v>
      </c>
    </row>
    <row r="574" spans="1:3" x14ac:dyDescent="0.25">
      <c r="A574">
        <v>568</v>
      </c>
      <c r="B574" t="str">
        <f>"201410010525"</f>
        <v>201410010525</v>
      </c>
      <c r="C574" t="s">
        <v>131</v>
      </c>
    </row>
    <row r="575" spans="1:3" x14ac:dyDescent="0.25">
      <c r="A575">
        <v>569</v>
      </c>
      <c r="B575" t="str">
        <f>"201506001611"</f>
        <v>201506001611</v>
      </c>
      <c r="C575" t="s">
        <v>132</v>
      </c>
    </row>
    <row r="576" spans="1:3" x14ac:dyDescent="0.25">
      <c r="A576">
        <v>570</v>
      </c>
      <c r="B576" t="str">
        <f>"201511015713"</f>
        <v>201511015713</v>
      </c>
      <c r="C576" t="s">
        <v>6</v>
      </c>
    </row>
    <row r="577" spans="1:3" x14ac:dyDescent="0.25">
      <c r="A577">
        <v>571</v>
      </c>
      <c r="B577" t="str">
        <f>"00814836"</f>
        <v>00814836</v>
      </c>
      <c r="C577" t="s">
        <v>6</v>
      </c>
    </row>
    <row r="578" spans="1:3" x14ac:dyDescent="0.25">
      <c r="A578">
        <v>572</v>
      </c>
      <c r="B578" t="str">
        <f>"201601000562"</f>
        <v>201601000562</v>
      </c>
      <c r="C578" t="s">
        <v>133</v>
      </c>
    </row>
    <row r="579" spans="1:3" x14ac:dyDescent="0.25">
      <c r="A579">
        <v>573</v>
      </c>
      <c r="B579" t="str">
        <f>"00586582"</f>
        <v>00586582</v>
      </c>
      <c r="C579" t="s">
        <v>134</v>
      </c>
    </row>
    <row r="580" spans="1:3" x14ac:dyDescent="0.25">
      <c r="A580">
        <v>574</v>
      </c>
      <c r="B580" t="str">
        <f>"00873451"</f>
        <v>00873451</v>
      </c>
      <c r="C580" t="s">
        <v>6</v>
      </c>
    </row>
    <row r="581" spans="1:3" x14ac:dyDescent="0.25">
      <c r="A581">
        <v>575</v>
      </c>
      <c r="B581" t="str">
        <f>"00433186"</f>
        <v>00433186</v>
      </c>
      <c r="C581" t="s">
        <v>39</v>
      </c>
    </row>
    <row r="582" spans="1:3" x14ac:dyDescent="0.25">
      <c r="A582">
        <v>576</v>
      </c>
      <c r="B582" t="str">
        <f>"00876741"</f>
        <v>00876741</v>
      </c>
      <c r="C582" t="s">
        <v>135</v>
      </c>
    </row>
    <row r="583" spans="1:3" x14ac:dyDescent="0.25">
      <c r="A583">
        <v>577</v>
      </c>
      <c r="B583" t="str">
        <f>"00633184"</f>
        <v>00633184</v>
      </c>
      <c r="C583" t="str">
        <f>"003"</f>
        <v>003</v>
      </c>
    </row>
    <row r="584" spans="1:3" x14ac:dyDescent="0.25">
      <c r="A584">
        <v>578</v>
      </c>
      <c r="B584" t="str">
        <f>"201402007237"</f>
        <v>201402007237</v>
      </c>
      <c r="C584" t="s">
        <v>6</v>
      </c>
    </row>
    <row r="585" spans="1:3" x14ac:dyDescent="0.25">
      <c r="A585">
        <v>579</v>
      </c>
      <c r="B585" t="str">
        <f>"201506000913"</f>
        <v>201506000913</v>
      </c>
      <c r="C585" t="s">
        <v>31</v>
      </c>
    </row>
    <row r="586" spans="1:3" x14ac:dyDescent="0.25">
      <c r="A586">
        <v>580</v>
      </c>
      <c r="B586" t="str">
        <f>"201406018203"</f>
        <v>201406018203</v>
      </c>
      <c r="C586" t="s">
        <v>9</v>
      </c>
    </row>
    <row r="587" spans="1:3" x14ac:dyDescent="0.25">
      <c r="A587">
        <v>581</v>
      </c>
      <c r="B587" t="str">
        <f>"201410009632"</f>
        <v>201410009632</v>
      </c>
      <c r="C587" t="s">
        <v>6</v>
      </c>
    </row>
    <row r="588" spans="1:3" x14ac:dyDescent="0.25">
      <c r="A588">
        <v>582</v>
      </c>
      <c r="B588" t="str">
        <f>"201409001550"</f>
        <v>201409001550</v>
      </c>
      <c r="C588" t="s">
        <v>80</v>
      </c>
    </row>
    <row r="589" spans="1:3" x14ac:dyDescent="0.25">
      <c r="A589">
        <v>583</v>
      </c>
      <c r="B589" t="str">
        <f>"00131153"</f>
        <v>00131153</v>
      </c>
      <c r="C589" t="s">
        <v>136</v>
      </c>
    </row>
    <row r="590" spans="1:3" x14ac:dyDescent="0.25">
      <c r="A590">
        <v>584</v>
      </c>
      <c r="B590" t="str">
        <f>"00480972"</f>
        <v>00480972</v>
      </c>
      <c r="C590" t="str">
        <f>"013"</f>
        <v>013</v>
      </c>
    </row>
    <row r="591" spans="1:3" x14ac:dyDescent="0.25">
      <c r="A591">
        <v>585</v>
      </c>
      <c r="B591" t="str">
        <f>"200802011624"</f>
        <v>200802011624</v>
      </c>
      <c r="C591" t="str">
        <f>"032"</f>
        <v>032</v>
      </c>
    </row>
    <row r="592" spans="1:3" x14ac:dyDescent="0.25">
      <c r="A592">
        <v>586</v>
      </c>
      <c r="B592" t="str">
        <f>"00559722"</f>
        <v>00559722</v>
      </c>
      <c r="C592" t="str">
        <f>"032"</f>
        <v>032</v>
      </c>
    </row>
    <row r="593" spans="1:3" x14ac:dyDescent="0.25">
      <c r="A593">
        <v>587</v>
      </c>
      <c r="B593" t="str">
        <f>"201406013833"</f>
        <v>201406013833</v>
      </c>
      <c r="C593" t="s">
        <v>137</v>
      </c>
    </row>
    <row r="594" spans="1:3" x14ac:dyDescent="0.25">
      <c r="A594">
        <v>588</v>
      </c>
      <c r="B594" t="str">
        <f>"201406017638"</f>
        <v>201406017638</v>
      </c>
      <c r="C594" t="s">
        <v>32</v>
      </c>
    </row>
    <row r="595" spans="1:3" x14ac:dyDescent="0.25">
      <c r="A595">
        <v>589</v>
      </c>
      <c r="B595" t="str">
        <f>"201410003683"</f>
        <v>201410003683</v>
      </c>
      <c r="C595" t="s">
        <v>6</v>
      </c>
    </row>
    <row r="596" spans="1:3" x14ac:dyDescent="0.25">
      <c r="A596">
        <v>590</v>
      </c>
      <c r="B596" t="str">
        <f>"200801004582"</f>
        <v>200801004582</v>
      </c>
      <c r="C596" t="s">
        <v>30</v>
      </c>
    </row>
    <row r="597" spans="1:3" x14ac:dyDescent="0.25">
      <c r="A597">
        <v>591</v>
      </c>
      <c r="B597" t="str">
        <f>"00511619"</f>
        <v>00511619</v>
      </c>
      <c r="C597" t="str">
        <f>"013"</f>
        <v>013</v>
      </c>
    </row>
    <row r="598" spans="1:3" x14ac:dyDescent="0.25">
      <c r="A598">
        <v>592</v>
      </c>
      <c r="B598" t="str">
        <f>"00794338"</f>
        <v>00794338</v>
      </c>
      <c r="C598" t="s">
        <v>138</v>
      </c>
    </row>
    <row r="599" spans="1:3" x14ac:dyDescent="0.25">
      <c r="A599">
        <v>593</v>
      </c>
      <c r="B599" t="str">
        <f>"00606613"</f>
        <v>00606613</v>
      </c>
      <c r="C599" t="s">
        <v>139</v>
      </c>
    </row>
    <row r="600" spans="1:3" x14ac:dyDescent="0.25">
      <c r="A600">
        <v>594</v>
      </c>
      <c r="B600" t="str">
        <f>"00729981"</f>
        <v>00729981</v>
      </c>
      <c r="C600" t="s">
        <v>47</v>
      </c>
    </row>
    <row r="601" spans="1:3" x14ac:dyDescent="0.25">
      <c r="A601">
        <v>595</v>
      </c>
      <c r="B601" t="str">
        <f>"201304004152"</f>
        <v>201304004152</v>
      </c>
      <c r="C601" t="s">
        <v>6</v>
      </c>
    </row>
    <row r="602" spans="1:3" x14ac:dyDescent="0.25">
      <c r="A602">
        <v>596</v>
      </c>
      <c r="B602" t="str">
        <f>"00874759"</f>
        <v>00874759</v>
      </c>
      <c r="C602" t="s">
        <v>140</v>
      </c>
    </row>
    <row r="603" spans="1:3" x14ac:dyDescent="0.25">
      <c r="A603">
        <v>597</v>
      </c>
      <c r="B603" t="str">
        <f>"00484794"</f>
        <v>00484794</v>
      </c>
      <c r="C603" t="s">
        <v>141</v>
      </c>
    </row>
    <row r="604" spans="1:3" x14ac:dyDescent="0.25">
      <c r="A604">
        <v>598</v>
      </c>
      <c r="B604" t="str">
        <f>"00783419"</f>
        <v>00783419</v>
      </c>
      <c r="C604" t="str">
        <f>"043"</f>
        <v>043</v>
      </c>
    </row>
    <row r="605" spans="1:3" x14ac:dyDescent="0.25">
      <c r="A605">
        <v>599</v>
      </c>
      <c r="B605" t="str">
        <f>"00549981"</f>
        <v>00549981</v>
      </c>
      <c r="C605" t="s">
        <v>6</v>
      </c>
    </row>
    <row r="606" spans="1:3" x14ac:dyDescent="0.25">
      <c r="A606">
        <v>600</v>
      </c>
      <c r="B606" t="str">
        <f>"00834073"</f>
        <v>00834073</v>
      </c>
      <c r="C606" t="s">
        <v>6</v>
      </c>
    </row>
    <row r="607" spans="1:3" x14ac:dyDescent="0.25">
      <c r="A607">
        <v>601</v>
      </c>
      <c r="B607" t="str">
        <f>"00495995"</f>
        <v>00495995</v>
      </c>
      <c r="C607" t="s">
        <v>142</v>
      </c>
    </row>
    <row r="608" spans="1:3" x14ac:dyDescent="0.25">
      <c r="A608">
        <v>602</v>
      </c>
      <c r="B608" t="str">
        <f>"00772764"</f>
        <v>00772764</v>
      </c>
      <c r="C608" t="s">
        <v>30</v>
      </c>
    </row>
    <row r="609" spans="1:3" x14ac:dyDescent="0.25">
      <c r="A609">
        <v>603</v>
      </c>
      <c r="B609" t="str">
        <f>"201502000549"</f>
        <v>201502000549</v>
      </c>
      <c r="C609" t="s">
        <v>30</v>
      </c>
    </row>
    <row r="610" spans="1:3" x14ac:dyDescent="0.25">
      <c r="A610">
        <v>604</v>
      </c>
      <c r="B610" t="str">
        <f>"201410001769"</f>
        <v>201410001769</v>
      </c>
      <c r="C610" t="s">
        <v>143</v>
      </c>
    </row>
    <row r="611" spans="1:3" x14ac:dyDescent="0.25">
      <c r="A611">
        <v>605</v>
      </c>
      <c r="B611" t="str">
        <f>"00876548"</f>
        <v>00876548</v>
      </c>
      <c r="C611" t="s">
        <v>73</v>
      </c>
    </row>
    <row r="612" spans="1:3" x14ac:dyDescent="0.25">
      <c r="A612">
        <v>606</v>
      </c>
      <c r="B612" t="str">
        <f>"00864178"</f>
        <v>00864178</v>
      </c>
      <c r="C612" t="s">
        <v>15</v>
      </c>
    </row>
    <row r="613" spans="1:3" x14ac:dyDescent="0.25">
      <c r="A613">
        <v>607</v>
      </c>
      <c r="B613" t="str">
        <f>"00435291"</f>
        <v>00435291</v>
      </c>
      <c r="C613" t="str">
        <f>"042"</f>
        <v>042</v>
      </c>
    </row>
    <row r="614" spans="1:3" x14ac:dyDescent="0.25">
      <c r="A614">
        <v>608</v>
      </c>
      <c r="B614" t="str">
        <f>"00832233"</f>
        <v>00832233</v>
      </c>
      <c r="C614" t="str">
        <f>"013"</f>
        <v>013</v>
      </c>
    </row>
    <row r="615" spans="1:3" x14ac:dyDescent="0.25">
      <c r="A615">
        <v>609</v>
      </c>
      <c r="B615" t="str">
        <f>"201304005919"</f>
        <v>201304005919</v>
      </c>
      <c r="C615" t="s">
        <v>6</v>
      </c>
    </row>
    <row r="616" spans="1:3" x14ac:dyDescent="0.25">
      <c r="A616">
        <v>610</v>
      </c>
      <c r="B616" t="str">
        <f>"00873946"</f>
        <v>00873946</v>
      </c>
      <c r="C616" t="s">
        <v>30</v>
      </c>
    </row>
    <row r="617" spans="1:3" x14ac:dyDescent="0.25">
      <c r="A617">
        <v>611</v>
      </c>
      <c r="B617" t="str">
        <f>"201410012672"</f>
        <v>201410012672</v>
      </c>
      <c r="C617" t="s">
        <v>9</v>
      </c>
    </row>
    <row r="618" spans="1:3" x14ac:dyDescent="0.25">
      <c r="A618">
        <v>612</v>
      </c>
      <c r="B618" t="str">
        <f>"00877154"</f>
        <v>00877154</v>
      </c>
      <c r="C618" t="s">
        <v>6</v>
      </c>
    </row>
    <row r="619" spans="1:3" x14ac:dyDescent="0.25">
      <c r="A619">
        <v>613</v>
      </c>
      <c r="B619" t="str">
        <f>"201410011040"</f>
        <v>201410011040</v>
      </c>
      <c r="C619" t="str">
        <f>"038"</f>
        <v>038</v>
      </c>
    </row>
    <row r="620" spans="1:3" x14ac:dyDescent="0.25">
      <c r="A620">
        <v>614</v>
      </c>
      <c r="B620" t="str">
        <f>"201406017962"</f>
        <v>201406017962</v>
      </c>
      <c r="C620" t="s">
        <v>63</v>
      </c>
    </row>
    <row r="621" spans="1:3" x14ac:dyDescent="0.25">
      <c r="A621">
        <v>615</v>
      </c>
      <c r="B621" t="str">
        <f>"00836328"</f>
        <v>00836328</v>
      </c>
      <c r="C621" t="s">
        <v>6</v>
      </c>
    </row>
    <row r="622" spans="1:3" x14ac:dyDescent="0.25">
      <c r="A622">
        <v>616</v>
      </c>
      <c r="B622" t="str">
        <f>"00523794"</f>
        <v>00523794</v>
      </c>
      <c r="C622" t="str">
        <f>"032"</f>
        <v>032</v>
      </c>
    </row>
    <row r="623" spans="1:3" x14ac:dyDescent="0.25">
      <c r="A623">
        <v>617</v>
      </c>
      <c r="B623" t="str">
        <f>"00240107"</f>
        <v>00240107</v>
      </c>
      <c r="C623" t="s">
        <v>6</v>
      </c>
    </row>
    <row r="624" spans="1:3" x14ac:dyDescent="0.25">
      <c r="A624">
        <v>618</v>
      </c>
      <c r="B624" t="str">
        <f>"201304001473"</f>
        <v>201304001473</v>
      </c>
      <c r="C624" t="str">
        <f>"013"</f>
        <v>013</v>
      </c>
    </row>
    <row r="625" spans="1:3" x14ac:dyDescent="0.25">
      <c r="A625">
        <v>619</v>
      </c>
      <c r="B625" t="str">
        <f>"00801464"</f>
        <v>00801464</v>
      </c>
      <c r="C625" t="s">
        <v>31</v>
      </c>
    </row>
    <row r="626" spans="1:3" x14ac:dyDescent="0.25">
      <c r="A626">
        <v>620</v>
      </c>
      <c r="B626" t="str">
        <f>"201501000317"</f>
        <v>201501000317</v>
      </c>
      <c r="C626" t="s">
        <v>144</v>
      </c>
    </row>
    <row r="627" spans="1:3" x14ac:dyDescent="0.25">
      <c r="A627">
        <v>621</v>
      </c>
      <c r="B627" t="str">
        <f>"00661168"</f>
        <v>00661168</v>
      </c>
      <c r="C627" t="s">
        <v>9</v>
      </c>
    </row>
    <row r="628" spans="1:3" x14ac:dyDescent="0.25">
      <c r="A628">
        <v>622</v>
      </c>
      <c r="B628" t="str">
        <f>"00551111"</f>
        <v>00551111</v>
      </c>
      <c r="C628" t="s">
        <v>29</v>
      </c>
    </row>
    <row r="629" spans="1:3" x14ac:dyDescent="0.25">
      <c r="A629">
        <v>623</v>
      </c>
      <c r="B629" t="str">
        <f>"00825230"</f>
        <v>00825230</v>
      </c>
      <c r="C629" t="s">
        <v>145</v>
      </c>
    </row>
    <row r="630" spans="1:3" x14ac:dyDescent="0.25">
      <c r="A630">
        <v>624</v>
      </c>
      <c r="B630" t="str">
        <f>"201405001345"</f>
        <v>201405001345</v>
      </c>
      <c r="C630" t="s">
        <v>146</v>
      </c>
    </row>
    <row r="631" spans="1:3" x14ac:dyDescent="0.25">
      <c r="A631">
        <v>625</v>
      </c>
      <c r="B631" t="str">
        <f>"200801006246"</f>
        <v>200801006246</v>
      </c>
      <c r="C631" t="s">
        <v>6</v>
      </c>
    </row>
    <row r="632" spans="1:3" x14ac:dyDescent="0.25">
      <c r="A632">
        <v>626</v>
      </c>
      <c r="B632" t="str">
        <f>"201410009179"</f>
        <v>201410009179</v>
      </c>
      <c r="C632" t="str">
        <f>"038"</f>
        <v>038</v>
      </c>
    </row>
    <row r="633" spans="1:3" x14ac:dyDescent="0.25">
      <c r="A633">
        <v>627</v>
      </c>
      <c r="B633" t="str">
        <f>"00726515"</f>
        <v>00726515</v>
      </c>
      <c r="C633" t="s">
        <v>147</v>
      </c>
    </row>
    <row r="634" spans="1:3" x14ac:dyDescent="0.25">
      <c r="A634">
        <v>628</v>
      </c>
      <c r="B634" t="str">
        <f>"00625153"</f>
        <v>00625153</v>
      </c>
      <c r="C634" t="s">
        <v>6</v>
      </c>
    </row>
    <row r="635" spans="1:3" x14ac:dyDescent="0.25">
      <c r="A635">
        <v>629</v>
      </c>
      <c r="B635" t="str">
        <f>"00862765"</f>
        <v>00862765</v>
      </c>
      <c r="C635" t="s">
        <v>8</v>
      </c>
    </row>
    <row r="636" spans="1:3" x14ac:dyDescent="0.25">
      <c r="A636">
        <v>630</v>
      </c>
      <c r="B636" t="str">
        <f>"00231522"</f>
        <v>00231522</v>
      </c>
      <c r="C636" t="s">
        <v>6</v>
      </c>
    </row>
    <row r="637" spans="1:3" x14ac:dyDescent="0.25">
      <c r="A637">
        <v>631</v>
      </c>
      <c r="B637" t="str">
        <f>"00359422"</f>
        <v>00359422</v>
      </c>
      <c r="C637" t="s">
        <v>148</v>
      </c>
    </row>
    <row r="638" spans="1:3" x14ac:dyDescent="0.25">
      <c r="A638">
        <v>632</v>
      </c>
      <c r="B638" t="str">
        <f>"00849392"</f>
        <v>00849392</v>
      </c>
      <c r="C638" t="s">
        <v>15</v>
      </c>
    </row>
    <row r="639" spans="1:3" x14ac:dyDescent="0.25">
      <c r="A639">
        <v>633</v>
      </c>
      <c r="B639" t="str">
        <f>"00622988"</f>
        <v>00622988</v>
      </c>
      <c r="C639" t="s">
        <v>6</v>
      </c>
    </row>
    <row r="640" spans="1:3" x14ac:dyDescent="0.25">
      <c r="A640">
        <v>634</v>
      </c>
      <c r="B640" t="str">
        <f>"00543686"</f>
        <v>00543686</v>
      </c>
      <c r="C640" t="s">
        <v>149</v>
      </c>
    </row>
    <row r="641" spans="1:3" x14ac:dyDescent="0.25">
      <c r="A641">
        <v>635</v>
      </c>
      <c r="B641" t="str">
        <f>"00546405"</f>
        <v>00546405</v>
      </c>
      <c r="C641" t="s">
        <v>150</v>
      </c>
    </row>
    <row r="642" spans="1:3" x14ac:dyDescent="0.25">
      <c r="A642">
        <v>636</v>
      </c>
      <c r="B642" t="str">
        <f>"00481374"</f>
        <v>00481374</v>
      </c>
      <c r="C642" t="s">
        <v>151</v>
      </c>
    </row>
    <row r="643" spans="1:3" x14ac:dyDescent="0.25">
      <c r="A643">
        <v>637</v>
      </c>
      <c r="B643" t="str">
        <f>"201406014473"</f>
        <v>201406014473</v>
      </c>
      <c r="C643" t="s">
        <v>152</v>
      </c>
    </row>
    <row r="644" spans="1:3" x14ac:dyDescent="0.25">
      <c r="A644">
        <v>638</v>
      </c>
      <c r="B644" t="str">
        <f>"00432882"</f>
        <v>00432882</v>
      </c>
      <c r="C644" t="s">
        <v>6</v>
      </c>
    </row>
    <row r="645" spans="1:3" x14ac:dyDescent="0.25">
      <c r="A645">
        <v>639</v>
      </c>
      <c r="B645" t="str">
        <f>"00877081"</f>
        <v>00877081</v>
      </c>
      <c r="C645" t="s">
        <v>153</v>
      </c>
    </row>
    <row r="646" spans="1:3" x14ac:dyDescent="0.25">
      <c r="A646">
        <v>640</v>
      </c>
      <c r="B646" t="str">
        <f>"200802000135"</f>
        <v>200802000135</v>
      </c>
      <c r="C646" t="s">
        <v>6</v>
      </c>
    </row>
    <row r="647" spans="1:3" x14ac:dyDescent="0.25">
      <c r="A647">
        <v>641</v>
      </c>
      <c r="B647" t="str">
        <f>"00506660"</f>
        <v>00506660</v>
      </c>
      <c r="C647" t="str">
        <f>"032"</f>
        <v>032</v>
      </c>
    </row>
    <row r="648" spans="1:3" x14ac:dyDescent="0.25">
      <c r="A648">
        <v>642</v>
      </c>
      <c r="B648" t="str">
        <f>"00877085"</f>
        <v>00877085</v>
      </c>
      <c r="C648" t="s">
        <v>154</v>
      </c>
    </row>
    <row r="649" spans="1:3" x14ac:dyDescent="0.25">
      <c r="A649">
        <v>643</v>
      </c>
      <c r="B649" t="str">
        <f>"00876701"</f>
        <v>00876701</v>
      </c>
      <c r="C649" t="s">
        <v>17</v>
      </c>
    </row>
    <row r="650" spans="1:3" x14ac:dyDescent="0.25">
      <c r="A650">
        <v>644</v>
      </c>
      <c r="B650" t="str">
        <f>"201112000062"</f>
        <v>201112000062</v>
      </c>
      <c r="C650" t="s">
        <v>6</v>
      </c>
    </row>
    <row r="651" spans="1:3" x14ac:dyDescent="0.25">
      <c r="A651">
        <v>645</v>
      </c>
      <c r="B651" t="str">
        <f>"00876858"</f>
        <v>00876858</v>
      </c>
      <c r="C651" t="s">
        <v>155</v>
      </c>
    </row>
    <row r="652" spans="1:3" x14ac:dyDescent="0.25">
      <c r="A652">
        <v>646</v>
      </c>
      <c r="B652" t="str">
        <f>"00765326"</f>
        <v>00765326</v>
      </c>
      <c r="C652" t="s">
        <v>6</v>
      </c>
    </row>
    <row r="653" spans="1:3" x14ac:dyDescent="0.25">
      <c r="A653">
        <v>647</v>
      </c>
      <c r="B653" t="str">
        <f>"00876736"</f>
        <v>00876736</v>
      </c>
      <c r="C653" t="s">
        <v>156</v>
      </c>
    </row>
    <row r="654" spans="1:3" x14ac:dyDescent="0.25">
      <c r="A654">
        <v>648</v>
      </c>
      <c r="B654" t="str">
        <f>"00465828"</f>
        <v>00465828</v>
      </c>
      <c r="C654" t="s">
        <v>32</v>
      </c>
    </row>
    <row r="655" spans="1:3" x14ac:dyDescent="0.25">
      <c r="A655">
        <v>649</v>
      </c>
      <c r="B655" t="str">
        <f>"00496974"</f>
        <v>00496974</v>
      </c>
      <c r="C655" t="str">
        <f>"038"</f>
        <v>038</v>
      </c>
    </row>
    <row r="656" spans="1:3" x14ac:dyDescent="0.25">
      <c r="A656">
        <v>650</v>
      </c>
      <c r="B656" t="str">
        <f>"201406003428"</f>
        <v>201406003428</v>
      </c>
      <c r="C656" t="str">
        <f>"010"</f>
        <v>010</v>
      </c>
    </row>
    <row r="657" spans="1:3" x14ac:dyDescent="0.25">
      <c r="A657">
        <v>651</v>
      </c>
      <c r="B657" t="str">
        <f>"00606452"</f>
        <v>00606452</v>
      </c>
      <c r="C657" t="s">
        <v>50</v>
      </c>
    </row>
    <row r="658" spans="1:3" x14ac:dyDescent="0.25">
      <c r="A658">
        <v>652</v>
      </c>
      <c r="B658" t="str">
        <f>"201409000769"</f>
        <v>201409000769</v>
      </c>
      <c r="C658" t="str">
        <f>"038"</f>
        <v>038</v>
      </c>
    </row>
    <row r="659" spans="1:3" x14ac:dyDescent="0.25">
      <c r="A659">
        <v>653</v>
      </c>
      <c r="B659" t="str">
        <f>"00675063"</f>
        <v>00675063</v>
      </c>
      <c r="C659" t="s">
        <v>61</v>
      </c>
    </row>
    <row r="660" spans="1:3" x14ac:dyDescent="0.25">
      <c r="A660">
        <v>654</v>
      </c>
      <c r="B660" t="str">
        <f>"00873536"</f>
        <v>00873536</v>
      </c>
      <c r="C660" t="s">
        <v>28</v>
      </c>
    </row>
    <row r="661" spans="1:3" x14ac:dyDescent="0.25">
      <c r="A661">
        <v>655</v>
      </c>
      <c r="B661" t="str">
        <f>"00118665"</f>
        <v>00118665</v>
      </c>
      <c r="C661" t="str">
        <f>"013"</f>
        <v>013</v>
      </c>
    </row>
    <row r="662" spans="1:3" x14ac:dyDescent="0.25">
      <c r="A662">
        <v>656</v>
      </c>
      <c r="B662" t="str">
        <f>"00875057"</f>
        <v>00875057</v>
      </c>
      <c r="C662" t="s">
        <v>157</v>
      </c>
    </row>
    <row r="663" spans="1:3" x14ac:dyDescent="0.25">
      <c r="A663">
        <v>657</v>
      </c>
      <c r="B663" t="str">
        <f>"00814170"</f>
        <v>00814170</v>
      </c>
      <c r="C663" t="s">
        <v>6</v>
      </c>
    </row>
    <row r="664" spans="1:3" x14ac:dyDescent="0.25">
      <c r="A664">
        <v>658</v>
      </c>
      <c r="B664" t="str">
        <f>"00836404"</f>
        <v>00836404</v>
      </c>
      <c r="C664" t="s">
        <v>6</v>
      </c>
    </row>
    <row r="665" spans="1:3" x14ac:dyDescent="0.25">
      <c r="A665">
        <v>659</v>
      </c>
      <c r="B665" t="str">
        <f>"00012836"</f>
        <v>00012836</v>
      </c>
      <c r="C665" t="s">
        <v>6</v>
      </c>
    </row>
    <row r="666" spans="1:3" x14ac:dyDescent="0.25">
      <c r="A666">
        <v>660</v>
      </c>
      <c r="B666" t="str">
        <f>"200801006399"</f>
        <v>200801006399</v>
      </c>
      <c r="C666" t="s">
        <v>6</v>
      </c>
    </row>
    <row r="667" spans="1:3" x14ac:dyDescent="0.25">
      <c r="A667">
        <v>661</v>
      </c>
      <c r="B667" t="str">
        <f>"00637605"</f>
        <v>00637605</v>
      </c>
      <c r="C667" t="s">
        <v>16</v>
      </c>
    </row>
    <row r="668" spans="1:3" x14ac:dyDescent="0.25">
      <c r="A668">
        <v>662</v>
      </c>
      <c r="B668" t="str">
        <f>"00773712"</f>
        <v>00773712</v>
      </c>
      <c r="C668" t="s">
        <v>158</v>
      </c>
    </row>
    <row r="669" spans="1:3" x14ac:dyDescent="0.25">
      <c r="A669">
        <v>663</v>
      </c>
      <c r="B669" t="str">
        <f>"00599780"</f>
        <v>00599780</v>
      </c>
      <c r="C669" t="s">
        <v>159</v>
      </c>
    </row>
    <row r="670" spans="1:3" x14ac:dyDescent="0.25">
      <c r="A670">
        <v>664</v>
      </c>
      <c r="B670" t="str">
        <f>"00221815"</f>
        <v>00221815</v>
      </c>
      <c r="C670" t="str">
        <f>"002"</f>
        <v>002</v>
      </c>
    </row>
    <row r="671" spans="1:3" x14ac:dyDescent="0.25">
      <c r="A671">
        <v>665</v>
      </c>
      <c r="B671" t="str">
        <f>"201604004163"</f>
        <v>201604004163</v>
      </c>
      <c r="C671" t="s">
        <v>160</v>
      </c>
    </row>
    <row r="672" spans="1:3" x14ac:dyDescent="0.25">
      <c r="A672">
        <v>666</v>
      </c>
      <c r="B672" t="str">
        <f>"00867507"</f>
        <v>00867507</v>
      </c>
      <c r="C672" t="s">
        <v>161</v>
      </c>
    </row>
    <row r="673" spans="1:3" x14ac:dyDescent="0.25">
      <c r="A673">
        <v>667</v>
      </c>
      <c r="B673" t="str">
        <f>"00607188"</f>
        <v>00607188</v>
      </c>
      <c r="C673" t="str">
        <f>"032"</f>
        <v>032</v>
      </c>
    </row>
    <row r="674" spans="1:3" x14ac:dyDescent="0.25">
      <c r="A674">
        <v>668</v>
      </c>
      <c r="B674" t="str">
        <f>"00876324"</f>
        <v>00876324</v>
      </c>
      <c r="C674" t="s">
        <v>6</v>
      </c>
    </row>
    <row r="675" spans="1:3" x14ac:dyDescent="0.25">
      <c r="A675">
        <v>669</v>
      </c>
      <c r="B675" t="str">
        <f>"201406016038"</f>
        <v>201406016038</v>
      </c>
      <c r="C675" t="str">
        <f>"013"</f>
        <v>013</v>
      </c>
    </row>
    <row r="676" spans="1:3" x14ac:dyDescent="0.25">
      <c r="A676">
        <v>670</v>
      </c>
      <c r="B676" t="str">
        <f>"00459986"</f>
        <v>00459986</v>
      </c>
      <c r="C676" t="s">
        <v>162</v>
      </c>
    </row>
    <row r="677" spans="1:3" x14ac:dyDescent="0.25">
      <c r="A677">
        <v>671</v>
      </c>
      <c r="B677" t="str">
        <f>"00875271"</f>
        <v>00875271</v>
      </c>
      <c r="C677" t="s">
        <v>29</v>
      </c>
    </row>
    <row r="678" spans="1:3" x14ac:dyDescent="0.25">
      <c r="A678">
        <v>672</v>
      </c>
      <c r="B678" t="str">
        <f>"201412006216"</f>
        <v>201412006216</v>
      </c>
      <c r="C678" t="str">
        <f>"013"</f>
        <v>013</v>
      </c>
    </row>
    <row r="679" spans="1:3" x14ac:dyDescent="0.25">
      <c r="A679">
        <v>673</v>
      </c>
      <c r="B679" t="str">
        <f>"00876085"</f>
        <v>00876085</v>
      </c>
      <c r="C679" t="s">
        <v>6</v>
      </c>
    </row>
    <row r="680" spans="1:3" x14ac:dyDescent="0.25">
      <c r="A680">
        <v>674</v>
      </c>
      <c r="B680" t="str">
        <f>"201502001231"</f>
        <v>201502001231</v>
      </c>
      <c r="C680" t="s">
        <v>163</v>
      </c>
    </row>
    <row r="681" spans="1:3" x14ac:dyDescent="0.25">
      <c r="A681">
        <v>675</v>
      </c>
      <c r="B681" t="str">
        <f>"00875741"</f>
        <v>00875741</v>
      </c>
      <c r="C681" t="s">
        <v>39</v>
      </c>
    </row>
    <row r="682" spans="1:3" x14ac:dyDescent="0.25">
      <c r="A682">
        <v>676</v>
      </c>
      <c r="B682" t="str">
        <f>"201410004156"</f>
        <v>201410004156</v>
      </c>
      <c r="C682" t="str">
        <f>"038"</f>
        <v>038</v>
      </c>
    </row>
    <row r="683" spans="1:3" x14ac:dyDescent="0.25">
      <c r="A683">
        <v>677</v>
      </c>
      <c r="B683" t="str">
        <f>"00193996"</f>
        <v>00193996</v>
      </c>
      <c r="C683" t="s">
        <v>6</v>
      </c>
    </row>
    <row r="684" spans="1:3" x14ac:dyDescent="0.25">
      <c r="A684">
        <v>678</v>
      </c>
      <c r="B684" t="str">
        <f>"201406008679"</f>
        <v>201406008679</v>
      </c>
      <c r="C684" t="s">
        <v>6</v>
      </c>
    </row>
    <row r="685" spans="1:3" x14ac:dyDescent="0.25">
      <c r="A685">
        <v>679</v>
      </c>
      <c r="B685" t="str">
        <f>"00811108"</f>
        <v>00811108</v>
      </c>
      <c r="C685" t="s">
        <v>6</v>
      </c>
    </row>
    <row r="686" spans="1:3" x14ac:dyDescent="0.25">
      <c r="A686">
        <v>680</v>
      </c>
      <c r="B686" t="str">
        <f>"00163613"</f>
        <v>00163613</v>
      </c>
      <c r="C686" t="s">
        <v>9</v>
      </c>
    </row>
    <row r="687" spans="1:3" x14ac:dyDescent="0.25">
      <c r="A687">
        <v>681</v>
      </c>
      <c r="B687" t="str">
        <f>"00876843"</f>
        <v>00876843</v>
      </c>
      <c r="C687" t="s">
        <v>6</v>
      </c>
    </row>
    <row r="688" spans="1:3" x14ac:dyDescent="0.25">
      <c r="A688">
        <v>682</v>
      </c>
      <c r="B688" t="str">
        <f>"00481523"</f>
        <v>00481523</v>
      </c>
      <c r="C688" t="s">
        <v>164</v>
      </c>
    </row>
    <row r="689" spans="1:3" x14ac:dyDescent="0.25">
      <c r="A689">
        <v>683</v>
      </c>
      <c r="B689" t="str">
        <f>"00877021"</f>
        <v>00877021</v>
      </c>
      <c r="C689" t="s">
        <v>165</v>
      </c>
    </row>
    <row r="690" spans="1:3" x14ac:dyDescent="0.25">
      <c r="A690">
        <v>684</v>
      </c>
      <c r="B690" t="str">
        <f>"00492030"</f>
        <v>00492030</v>
      </c>
      <c r="C690" t="s">
        <v>6</v>
      </c>
    </row>
    <row r="691" spans="1:3" x14ac:dyDescent="0.25">
      <c r="A691">
        <v>685</v>
      </c>
      <c r="B691" t="str">
        <f>"00876834"</f>
        <v>00876834</v>
      </c>
      <c r="C691" t="str">
        <f>"003"</f>
        <v>003</v>
      </c>
    </row>
    <row r="692" spans="1:3" x14ac:dyDescent="0.25">
      <c r="A692">
        <v>686</v>
      </c>
      <c r="B692" t="str">
        <f>"00091896"</f>
        <v>00091896</v>
      </c>
      <c r="C692" t="s">
        <v>6</v>
      </c>
    </row>
    <row r="693" spans="1:3" x14ac:dyDescent="0.25">
      <c r="A693">
        <v>687</v>
      </c>
      <c r="B693" t="str">
        <f>"00476165"</f>
        <v>00476165</v>
      </c>
      <c r="C693" t="s">
        <v>39</v>
      </c>
    </row>
    <row r="694" spans="1:3" x14ac:dyDescent="0.25">
      <c r="A694">
        <v>688</v>
      </c>
      <c r="B694" t="str">
        <f>"201506001643"</f>
        <v>201506001643</v>
      </c>
      <c r="C694" t="s">
        <v>17</v>
      </c>
    </row>
    <row r="695" spans="1:3" x14ac:dyDescent="0.25">
      <c r="A695">
        <v>689</v>
      </c>
      <c r="B695" t="str">
        <f>"201304004069"</f>
        <v>201304004069</v>
      </c>
      <c r="C695" t="s">
        <v>6</v>
      </c>
    </row>
    <row r="696" spans="1:3" x14ac:dyDescent="0.25">
      <c r="A696">
        <v>690</v>
      </c>
      <c r="B696" t="str">
        <f>"201409005508"</f>
        <v>201409005508</v>
      </c>
      <c r="C696" t="s">
        <v>6</v>
      </c>
    </row>
    <row r="697" spans="1:3" x14ac:dyDescent="0.25">
      <c r="A697">
        <v>691</v>
      </c>
      <c r="B697" t="str">
        <f>"00459198"</f>
        <v>00459198</v>
      </c>
      <c r="C697" t="s">
        <v>166</v>
      </c>
    </row>
    <row r="698" spans="1:3" x14ac:dyDescent="0.25">
      <c r="A698">
        <v>692</v>
      </c>
      <c r="B698" t="str">
        <f>"00494022"</f>
        <v>00494022</v>
      </c>
      <c r="C698" t="str">
        <f>"038"</f>
        <v>038</v>
      </c>
    </row>
    <row r="699" spans="1:3" x14ac:dyDescent="0.25">
      <c r="A699">
        <v>693</v>
      </c>
      <c r="B699" t="str">
        <f>"00876635"</f>
        <v>00876635</v>
      </c>
      <c r="C699" t="s">
        <v>6</v>
      </c>
    </row>
    <row r="700" spans="1:3" x14ac:dyDescent="0.25">
      <c r="A700">
        <v>694</v>
      </c>
      <c r="B700" t="str">
        <f>"201402009428"</f>
        <v>201402009428</v>
      </c>
      <c r="C700" t="s">
        <v>15</v>
      </c>
    </row>
    <row r="701" spans="1:3" x14ac:dyDescent="0.25">
      <c r="A701">
        <v>695</v>
      </c>
      <c r="B701" t="str">
        <f>"201304004840"</f>
        <v>201304004840</v>
      </c>
      <c r="C701" t="s">
        <v>15</v>
      </c>
    </row>
    <row r="702" spans="1:3" x14ac:dyDescent="0.25">
      <c r="A702">
        <v>696</v>
      </c>
      <c r="B702" t="str">
        <f>"201506000732"</f>
        <v>201506000732</v>
      </c>
      <c r="C702" t="s">
        <v>6</v>
      </c>
    </row>
    <row r="703" spans="1:3" x14ac:dyDescent="0.25">
      <c r="A703">
        <v>697</v>
      </c>
      <c r="B703" t="str">
        <f>"201303000594"</f>
        <v>201303000594</v>
      </c>
      <c r="C703" t="s">
        <v>6</v>
      </c>
    </row>
    <row r="704" spans="1:3" x14ac:dyDescent="0.25">
      <c r="A704">
        <v>698</v>
      </c>
      <c r="B704" t="str">
        <f>"00876654"</f>
        <v>00876654</v>
      </c>
      <c r="C704" t="s">
        <v>17</v>
      </c>
    </row>
    <row r="705" spans="1:3" x14ac:dyDescent="0.25">
      <c r="A705">
        <v>699</v>
      </c>
      <c r="B705" t="str">
        <f>"201406006705"</f>
        <v>201406006705</v>
      </c>
      <c r="C705" t="str">
        <f>"001"</f>
        <v>001</v>
      </c>
    </row>
    <row r="706" spans="1:3" x14ac:dyDescent="0.25">
      <c r="A706">
        <v>700</v>
      </c>
      <c r="B706" t="str">
        <f>"00877069"</f>
        <v>00877069</v>
      </c>
      <c r="C706" t="s">
        <v>167</v>
      </c>
    </row>
    <row r="707" spans="1:3" x14ac:dyDescent="0.25">
      <c r="A707">
        <v>701</v>
      </c>
      <c r="B707" t="str">
        <f>"00805739"</f>
        <v>00805739</v>
      </c>
      <c r="C707" t="s">
        <v>168</v>
      </c>
    </row>
    <row r="708" spans="1:3" x14ac:dyDescent="0.25">
      <c r="A708">
        <v>702</v>
      </c>
      <c r="B708" t="str">
        <f>"201406012683"</f>
        <v>201406012683</v>
      </c>
      <c r="C708" t="s">
        <v>6</v>
      </c>
    </row>
    <row r="709" spans="1:3" x14ac:dyDescent="0.25">
      <c r="A709">
        <v>703</v>
      </c>
      <c r="B709" t="str">
        <f>"00228148"</f>
        <v>00228148</v>
      </c>
      <c r="C709" t="str">
        <f>"003"</f>
        <v>003</v>
      </c>
    </row>
    <row r="710" spans="1:3" x14ac:dyDescent="0.25">
      <c r="A710">
        <v>704</v>
      </c>
      <c r="B710" t="str">
        <f>"00427458"</f>
        <v>00427458</v>
      </c>
      <c r="C710" t="s">
        <v>30</v>
      </c>
    </row>
    <row r="711" spans="1:3" x14ac:dyDescent="0.25">
      <c r="A711">
        <v>705</v>
      </c>
      <c r="B711" t="str">
        <f>"00126057"</f>
        <v>00126057</v>
      </c>
      <c r="C711" t="s">
        <v>6</v>
      </c>
    </row>
    <row r="712" spans="1:3" x14ac:dyDescent="0.25">
      <c r="A712">
        <v>706</v>
      </c>
      <c r="B712" t="str">
        <f>"00122329"</f>
        <v>00122329</v>
      </c>
      <c r="C712" t="s">
        <v>6</v>
      </c>
    </row>
    <row r="713" spans="1:3" x14ac:dyDescent="0.25">
      <c r="A713">
        <v>707</v>
      </c>
      <c r="B713" t="str">
        <f>"00485605"</f>
        <v>00485605</v>
      </c>
      <c r="C713" t="s">
        <v>9</v>
      </c>
    </row>
    <row r="714" spans="1:3" x14ac:dyDescent="0.25">
      <c r="A714">
        <v>708</v>
      </c>
      <c r="B714" t="str">
        <f>"201406018097"</f>
        <v>201406018097</v>
      </c>
      <c r="C714" t="s">
        <v>6</v>
      </c>
    </row>
    <row r="715" spans="1:3" x14ac:dyDescent="0.25">
      <c r="A715">
        <v>709</v>
      </c>
      <c r="B715" t="str">
        <f>"00243828"</f>
        <v>00243828</v>
      </c>
      <c r="C715" t="s">
        <v>6</v>
      </c>
    </row>
    <row r="716" spans="1:3" x14ac:dyDescent="0.25">
      <c r="A716">
        <v>710</v>
      </c>
      <c r="B716" t="str">
        <f>"00806468"</f>
        <v>00806468</v>
      </c>
      <c r="C716" t="str">
        <f>"013"</f>
        <v>013</v>
      </c>
    </row>
    <row r="717" spans="1:3" x14ac:dyDescent="0.25">
      <c r="A717">
        <v>711</v>
      </c>
      <c r="B717" t="str">
        <f>"00243982"</f>
        <v>00243982</v>
      </c>
      <c r="C717" t="s">
        <v>169</v>
      </c>
    </row>
    <row r="718" spans="1:3" x14ac:dyDescent="0.25">
      <c r="A718">
        <v>712</v>
      </c>
      <c r="B718" t="str">
        <f>"00484343"</f>
        <v>00484343</v>
      </c>
      <c r="C718" t="s">
        <v>170</v>
      </c>
    </row>
    <row r="719" spans="1:3" x14ac:dyDescent="0.25">
      <c r="A719">
        <v>713</v>
      </c>
      <c r="B719" t="str">
        <f>"00103746"</f>
        <v>00103746</v>
      </c>
      <c r="C719" t="s">
        <v>6</v>
      </c>
    </row>
    <row r="720" spans="1:3" x14ac:dyDescent="0.25">
      <c r="A720">
        <v>714</v>
      </c>
      <c r="B720" t="str">
        <f>"00876638"</f>
        <v>00876638</v>
      </c>
      <c r="C720" t="s">
        <v>73</v>
      </c>
    </row>
    <row r="721" spans="1:3" x14ac:dyDescent="0.25">
      <c r="A721">
        <v>715</v>
      </c>
      <c r="B721" t="str">
        <f>"00146698"</f>
        <v>00146698</v>
      </c>
      <c r="C721" t="s">
        <v>6</v>
      </c>
    </row>
    <row r="722" spans="1:3" x14ac:dyDescent="0.25">
      <c r="A722">
        <v>716</v>
      </c>
      <c r="B722" t="str">
        <f>"00786349"</f>
        <v>00786349</v>
      </c>
      <c r="C722" t="s">
        <v>171</v>
      </c>
    </row>
    <row r="723" spans="1:3" x14ac:dyDescent="0.25">
      <c r="A723">
        <v>717</v>
      </c>
      <c r="B723" t="str">
        <f>"00640455"</f>
        <v>00640455</v>
      </c>
      <c r="C723" t="str">
        <f>"032"</f>
        <v>032</v>
      </c>
    </row>
    <row r="724" spans="1:3" x14ac:dyDescent="0.25">
      <c r="A724">
        <v>718</v>
      </c>
      <c r="B724" t="str">
        <f>"00407230"</f>
        <v>00407230</v>
      </c>
      <c r="C724" t="str">
        <f>"038"</f>
        <v>038</v>
      </c>
    </row>
    <row r="725" spans="1:3" x14ac:dyDescent="0.25">
      <c r="A725">
        <v>719</v>
      </c>
      <c r="B725" t="str">
        <f>"00737235"</f>
        <v>00737235</v>
      </c>
      <c r="C725" t="s">
        <v>51</v>
      </c>
    </row>
    <row r="726" spans="1:3" x14ac:dyDescent="0.25">
      <c r="A726">
        <v>720</v>
      </c>
      <c r="B726" t="str">
        <f>"201506001630"</f>
        <v>201506001630</v>
      </c>
      <c r="C726" t="str">
        <f>"013"</f>
        <v>013</v>
      </c>
    </row>
    <row r="727" spans="1:3" x14ac:dyDescent="0.25">
      <c r="A727">
        <v>721</v>
      </c>
      <c r="B727" t="str">
        <f>"00843863"</f>
        <v>00843863</v>
      </c>
      <c r="C727" t="s">
        <v>6</v>
      </c>
    </row>
    <row r="728" spans="1:3" x14ac:dyDescent="0.25">
      <c r="A728">
        <v>722</v>
      </c>
      <c r="B728" t="str">
        <f>"201511009154"</f>
        <v>201511009154</v>
      </c>
      <c r="C728" t="s">
        <v>17</v>
      </c>
    </row>
    <row r="729" spans="1:3" x14ac:dyDescent="0.25">
      <c r="A729">
        <v>723</v>
      </c>
      <c r="B729" t="str">
        <f>"00876947"</f>
        <v>00876947</v>
      </c>
      <c r="C729" t="str">
        <f>"004"</f>
        <v>004</v>
      </c>
    </row>
    <row r="730" spans="1:3" x14ac:dyDescent="0.25">
      <c r="A730">
        <v>724</v>
      </c>
      <c r="B730" t="str">
        <f>"201412004590"</f>
        <v>201412004590</v>
      </c>
      <c r="C730" t="s">
        <v>6</v>
      </c>
    </row>
    <row r="731" spans="1:3" x14ac:dyDescent="0.25">
      <c r="A731">
        <v>725</v>
      </c>
      <c r="B731" t="str">
        <f>"00869992"</f>
        <v>00869992</v>
      </c>
      <c r="C731" t="s">
        <v>6</v>
      </c>
    </row>
    <row r="732" spans="1:3" x14ac:dyDescent="0.25">
      <c r="A732">
        <v>726</v>
      </c>
      <c r="B732" t="str">
        <f>"00184292"</f>
        <v>00184292</v>
      </c>
      <c r="C732" t="s">
        <v>6</v>
      </c>
    </row>
    <row r="733" spans="1:3" x14ac:dyDescent="0.25">
      <c r="A733">
        <v>727</v>
      </c>
      <c r="B733" t="str">
        <f>"00877030"</f>
        <v>00877030</v>
      </c>
      <c r="C733" t="str">
        <f>"003"</f>
        <v>003</v>
      </c>
    </row>
    <row r="734" spans="1:3" x14ac:dyDescent="0.25">
      <c r="A734">
        <v>728</v>
      </c>
      <c r="B734" t="str">
        <f>"00539200"</f>
        <v>00539200</v>
      </c>
      <c r="C734" t="s">
        <v>172</v>
      </c>
    </row>
    <row r="735" spans="1:3" x14ac:dyDescent="0.25">
      <c r="A735">
        <v>729</v>
      </c>
      <c r="B735" t="str">
        <f>"00876360"</f>
        <v>00876360</v>
      </c>
      <c r="C735" t="s">
        <v>173</v>
      </c>
    </row>
    <row r="736" spans="1:3" x14ac:dyDescent="0.25">
      <c r="A736">
        <v>730</v>
      </c>
      <c r="B736" t="str">
        <f>"00857475"</f>
        <v>00857475</v>
      </c>
      <c r="C736" t="s">
        <v>30</v>
      </c>
    </row>
    <row r="737" spans="1:3" x14ac:dyDescent="0.25">
      <c r="A737">
        <v>731</v>
      </c>
      <c r="B737" t="str">
        <f>"00475910"</f>
        <v>00475910</v>
      </c>
      <c r="C737" t="s">
        <v>6</v>
      </c>
    </row>
    <row r="738" spans="1:3" x14ac:dyDescent="0.25">
      <c r="A738">
        <v>732</v>
      </c>
      <c r="B738" t="str">
        <f>"201504004724"</f>
        <v>201504004724</v>
      </c>
      <c r="C738" t="s">
        <v>95</v>
      </c>
    </row>
    <row r="739" spans="1:3" x14ac:dyDescent="0.25">
      <c r="A739">
        <v>733</v>
      </c>
      <c r="B739" t="str">
        <f>"00550180"</f>
        <v>00550180</v>
      </c>
      <c r="C739" t="s">
        <v>6</v>
      </c>
    </row>
    <row r="740" spans="1:3" x14ac:dyDescent="0.25">
      <c r="A740">
        <v>734</v>
      </c>
      <c r="B740" t="str">
        <f>"00867557"</f>
        <v>00867557</v>
      </c>
      <c r="C740" t="s">
        <v>17</v>
      </c>
    </row>
    <row r="741" spans="1:3" x14ac:dyDescent="0.25">
      <c r="A741">
        <v>735</v>
      </c>
      <c r="B741" t="str">
        <f>"00761444"</f>
        <v>00761444</v>
      </c>
      <c r="C741" t="s">
        <v>39</v>
      </c>
    </row>
    <row r="742" spans="1:3" x14ac:dyDescent="0.25">
      <c r="A742">
        <v>736</v>
      </c>
      <c r="B742" t="str">
        <f>"00362096"</f>
        <v>00362096</v>
      </c>
      <c r="C742" t="s">
        <v>155</v>
      </c>
    </row>
    <row r="743" spans="1:3" x14ac:dyDescent="0.25">
      <c r="A743">
        <v>737</v>
      </c>
      <c r="B743" t="str">
        <f>"00745601"</f>
        <v>00745601</v>
      </c>
      <c r="C743" t="s">
        <v>6</v>
      </c>
    </row>
    <row r="744" spans="1:3" x14ac:dyDescent="0.25">
      <c r="A744">
        <v>738</v>
      </c>
      <c r="B744" t="str">
        <f>"00208462"</f>
        <v>00208462</v>
      </c>
      <c r="C744" t="s">
        <v>174</v>
      </c>
    </row>
    <row r="745" spans="1:3" x14ac:dyDescent="0.25">
      <c r="A745">
        <v>739</v>
      </c>
      <c r="B745" t="str">
        <f>"00794528"</f>
        <v>00794528</v>
      </c>
      <c r="C745" t="s">
        <v>6</v>
      </c>
    </row>
    <row r="746" spans="1:3" x14ac:dyDescent="0.25">
      <c r="A746">
        <v>740</v>
      </c>
      <c r="B746" t="str">
        <f>"00845922"</f>
        <v>00845922</v>
      </c>
      <c r="C746" t="s">
        <v>175</v>
      </c>
    </row>
    <row r="747" spans="1:3" x14ac:dyDescent="0.25">
      <c r="A747">
        <v>741</v>
      </c>
      <c r="B747" t="str">
        <f>"00873660"</f>
        <v>00873660</v>
      </c>
      <c r="C747" t="s">
        <v>6</v>
      </c>
    </row>
    <row r="748" spans="1:3" x14ac:dyDescent="0.25">
      <c r="A748">
        <v>742</v>
      </c>
      <c r="B748" t="str">
        <f>"00432890"</f>
        <v>00432890</v>
      </c>
      <c r="C748" t="str">
        <f>"002"</f>
        <v>002</v>
      </c>
    </row>
    <row r="749" spans="1:3" x14ac:dyDescent="0.25">
      <c r="A749">
        <v>743</v>
      </c>
      <c r="B749" t="str">
        <f>"00760555"</f>
        <v>00760555</v>
      </c>
      <c r="C749" t="str">
        <f>"013"</f>
        <v>013</v>
      </c>
    </row>
    <row r="750" spans="1:3" x14ac:dyDescent="0.25">
      <c r="A750">
        <v>744</v>
      </c>
      <c r="B750" t="str">
        <f>"00623439"</f>
        <v>00623439</v>
      </c>
      <c r="C750" t="s">
        <v>176</v>
      </c>
    </row>
    <row r="751" spans="1:3" x14ac:dyDescent="0.25">
      <c r="A751">
        <v>745</v>
      </c>
      <c r="B751" t="str">
        <f>"00493573"</f>
        <v>00493573</v>
      </c>
      <c r="C751" t="s">
        <v>177</v>
      </c>
    </row>
    <row r="752" spans="1:3" x14ac:dyDescent="0.25">
      <c r="A752">
        <v>746</v>
      </c>
      <c r="B752" t="str">
        <f>"00815122"</f>
        <v>00815122</v>
      </c>
      <c r="C752" t="s">
        <v>6</v>
      </c>
    </row>
    <row r="753" spans="1:3" x14ac:dyDescent="0.25">
      <c r="A753">
        <v>747</v>
      </c>
      <c r="B753" t="str">
        <f>"00731308"</f>
        <v>00731308</v>
      </c>
      <c r="C753" t="s">
        <v>6</v>
      </c>
    </row>
    <row r="754" spans="1:3" x14ac:dyDescent="0.25">
      <c r="A754">
        <v>748</v>
      </c>
      <c r="B754" t="str">
        <f>"201511016696"</f>
        <v>201511016696</v>
      </c>
      <c r="C754" t="s">
        <v>6</v>
      </c>
    </row>
    <row r="755" spans="1:3" x14ac:dyDescent="0.25">
      <c r="A755">
        <v>749</v>
      </c>
      <c r="B755" t="str">
        <f>"00507293"</f>
        <v>00507293</v>
      </c>
      <c r="C755" t="s">
        <v>6</v>
      </c>
    </row>
    <row r="756" spans="1:3" x14ac:dyDescent="0.25">
      <c r="A756">
        <v>750</v>
      </c>
      <c r="B756" t="str">
        <f>"201406014348"</f>
        <v>201406014348</v>
      </c>
      <c r="C756" t="s">
        <v>178</v>
      </c>
    </row>
    <row r="757" spans="1:3" x14ac:dyDescent="0.25">
      <c r="A757">
        <v>751</v>
      </c>
      <c r="B757" t="str">
        <f>"201406002304"</f>
        <v>201406002304</v>
      </c>
      <c r="C757" t="str">
        <f>"013"</f>
        <v>013</v>
      </c>
    </row>
    <row r="758" spans="1:3" x14ac:dyDescent="0.25">
      <c r="A758">
        <v>752</v>
      </c>
      <c r="B758" t="str">
        <f>"00346320"</f>
        <v>00346320</v>
      </c>
      <c r="C758" t="s">
        <v>45</v>
      </c>
    </row>
    <row r="759" spans="1:3" x14ac:dyDescent="0.25">
      <c r="A759">
        <v>753</v>
      </c>
      <c r="B759" t="str">
        <f>"201304003248"</f>
        <v>201304003248</v>
      </c>
      <c r="C759" t="str">
        <f>"014"</f>
        <v>014</v>
      </c>
    </row>
    <row r="760" spans="1:3" x14ac:dyDescent="0.25">
      <c r="A760">
        <v>754</v>
      </c>
      <c r="B760" t="str">
        <f>"201406000704"</f>
        <v>201406000704</v>
      </c>
      <c r="C760" t="s">
        <v>6</v>
      </c>
    </row>
    <row r="761" spans="1:3" x14ac:dyDescent="0.25">
      <c r="A761">
        <v>755</v>
      </c>
      <c r="B761" t="str">
        <f>"00876940"</f>
        <v>00876940</v>
      </c>
      <c r="C761" t="s">
        <v>179</v>
      </c>
    </row>
    <row r="762" spans="1:3" x14ac:dyDescent="0.25">
      <c r="A762">
        <v>756</v>
      </c>
      <c r="B762" t="str">
        <f>"00830446"</f>
        <v>00830446</v>
      </c>
      <c r="C762" t="s">
        <v>6</v>
      </c>
    </row>
    <row r="763" spans="1:3" x14ac:dyDescent="0.25">
      <c r="A763">
        <v>757</v>
      </c>
      <c r="B763" t="str">
        <f>"201304004868"</f>
        <v>201304004868</v>
      </c>
      <c r="C763" t="str">
        <f>"013"</f>
        <v>013</v>
      </c>
    </row>
    <row r="764" spans="1:3" x14ac:dyDescent="0.25">
      <c r="A764">
        <v>758</v>
      </c>
      <c r="B764" t="str">
        <f>"00877009"</f>
        <v>00877009</v>
      </c>
      <c r="C764" t="s">
        <v>6</v>
      </c>
    </row>
    <row r="765" spans="1:3" x14ac:dyDescent="0.25">
      <c r="A765">
        <v>759</v>
      </c>
      <c r="B765" t="str">
        <f>"00236784"</f>
        <v>00236784</v>
      </c>
      <c r="C765" t="str">
        <f>"013"</f>
        <v>013</v>
      </c>
    </row>
    <row r="766" spans="1:3" x14ac:dyDescent="0.25">
      <c r="A766">
        <v>760</v>
      </c>
      <c r="B766" t="str">
        <f>"201406013921"</f>
        <v>201406013921</v>
      </c>
      <c r="C766" t="s">
        <v>180</v>
      </c>
    </row>
    <row r="767" spans="1:3" x14ac:dyDescent="0.25">
      <c r="A767">
        <v>761</v>
      </c>
      <c r="B767" t="str">
        <f>"00877062"</f>
        <v>00877062</v>
      </c>
      <c r="C767" t="s">
        <v>6</v>
      </c>
    </row>
    <row r="768" spans="1:3" x14ac:dyDescent="0.25">
      <c r="A768">
        <v>762</v>
      </c>
      <c r="B768" t="str">
        <f>"201502002772"</f>
        <v>201502002772</v>
      </c>
      <c r="C768" t="s">
        <v>6</v>
      </c>
    </row>
    <row r="769" spans="1:3" x14ac:dyDescent="0.25">
      <c r="A769">
        <v>763</v>
      </c>
      <c r="B769" t="str">
        <f>"201502003211"</f>
        <v>201502003211</v>
      </c>
      <c r="C769" t="s">
        <v>181</v>
      </c>
    </row>
    <row r="770" spans="1:3" x14ac:dyDescent="0.25">
      <c r="A770">
        <v>764</v>
      </c>
      <c r="B770" t="str">
        <f>"00601977"</f>
        <v>00601977</v>
      </c>
      <c r="C770" t="s">
        <v>16</v>
      </c>
    </row>
    <row r="771" spans="1:3" x14ac:dyDescent="0.25">
      <c r="A771">
        <v>765</v>
      </c>
      <c r="B771" t="str">
        <f>"201406014424"</f>
        <v>201406014424</v>
      </c>
      <c r="C771" t="s">
        <v>6</v>
      </c>
    </row>
    <row r="772" spans="1:3" x14ac:dyDescent="0.25">
      <c r="A772">
        <v>766</v>
      </c>
      <c r="B772" t="str">
        <f>"00632939"</f>
        <v>00632939</v>
      </c>
      <c r="C772" t="s">
        <v>182</v>
      </c>
    </row>
    <row r="773" spans="1:3" x14ac:dyDescent="0.25">
      <c r="A773">
        <v>767</v>
      </c>
      <c r="B773" t="str">
        <f>"201402012425"</f>
        <v>201402012425</v>
      </c>
      <c r="C773" t="s">
        <v>17</v>
      </c>
    </row>
    <row r="774" spans="1:3" x14ac:dyDescent="0.25">
      <c r="A774">
        <v>768</v>
      </c>
      <c r="B774" t="str">
        <f>"00870971"</f>
        <v>00870971</v>
      </c>
      <c r="C774" t="str">
        <f>"038"</f>
        <v>038</v>
      </c>
    </row>
    <row r="775" spans="1:3" x14ac:dyDescent="0.25">
      <c r="A775">
        <v>769</v>
      </c>
      <c r="B775" t="str">
        <f>"00845595"</f>
        <v>00845595</v>
      </c>
      <c r="C775" t="s">
        <v>183</v>
      </c>
    </row>
    <row r="776" spans="1:3" x14ac:dyDescent="0.25">
      <c r="A776">
        <v>770</v>
      </c>
      <c r="B776" t="str">
        <f>"00840368"</f>
        <v>00840368</v>
      </c>
      <c r="C776" t="s">
        <v>30</v>
      </c>
    </row>
    <row r="777" spans="1:3" x14ac:dyDescent="0.25">
      <c r="A777">
        <v>771</v>
      </c>
      <c r="B777" t="str">
        <f>"00807466"</f>
        <v>00807466</v>
      </c>
      <c r="C777" t="s">
        <v>50</v>
      </c>
    </row>
    <row r="778" spans="1:3" x14ac:dyDescent="0.25">
      <c r="A778">
        <v>772</v>
      </c>
      <c r="B778" t="str">
        <f>"00107129"</f>
        <v>00107129</v>
      </c>
      <c r="C778" t="s">
        <v>6</v>
      </c>
    </row>
    <row r="779" spans="1:3" x14ac:dyDescent="0.25">
      <c r="A779">
        <v>773</v>
      </c>
      <c r="B779" t="str">
        <f>"00843691"</f>
        <v>00843691</v>
      </c>
      <c r="C779" t="s">
        <v>184</v>
      </c>
    </row>
    <row r="780" spans="1:3" x14ac:dyDescent="0.25">
      <c r="A780">
        <v>774</v>
      </c>
      <c r="B780" t="str">
        <f>"201411003403"</f>
        <v>201411003403</v>
      </c>
      <c r="C780" t="s">
        <v>30</v>
      </c>
    </row>
    <row r="781" spans="1:3" x14ac:dyDescent="0.25">
      <c r="A781">
        <v>775</v>
      </c>
      <c r="B781" t="str">
        <f>"00209293"</f>
        <v>00209293</v>
      </c>
      <c r="C781" t="s">
        <v>185</v>
      </c>
    </row>
    <row r="782" spans="1:3" x14ac:dyDescent="0.25">
      <c r="A782">
        <v>776</v>
      </c>
      <c r="B782" t="str">
        <f>"00165839"</f>
        <v>00165839</v>
      </c>
      <c r="C782" t="s">
        <v>8</v>
      </c>
    </row>
    <row r="783" spans="1:3" x14ac:dyDescent="0.25">
      <c r="A783">
        <v>777</v>
      </c>
      <c r="B783" t="str">
        <f>"00202031"</f>
        <v>00202031</v>
      </c>
      <c r="C783" t="s">
        <v>29</v>
      </c>
    </row>
    <row r="784" spans="1:3" x14ac:dyDescent="0.25">
      <c r="A784">
        <v>778</v>
      </c>
      <c r="B784" t="str">
        <f>"00876668"</f>
        <v>00876668</v>
      </c>
      <c r="C784" t="s">
        <v>6</v>
      </c>
    </row>
    <row r="785" spans="1:3" x14ac:dyDescent="0.25">
      <c r="A785">
        <v>779</v>
      </c>
      <c r="B785" t="str">
        <f>"201409001919"</f>
        <v>201409001919</v>
      </c>
      <c r="C785" t="s">
        <v>6</v>
      </c>
    </row>
    <row r="786" spans="1:3" x14ac:dyDescent="0.25">
      <c r="A786">
        <v>780</v>
      </c>
      <c r="B786" t="str">
        <f>"00876984"</f>
        <v>00876984</v>
      </c>
      <c r="C786" t="str">
        <f>"042"</f>
        <v>042</v>
      </c>
    </row>
    <row r="787" spans="1:3" x14ac:dyDescent="0.25">
      <c r="A787">
        <v>781</v>
      </c>
      <c r="B787" t="str">
        <f>"00237836"</f>
        <v>00237836</v>
      </c>
      <c r="C787" t="s">
        <v>39</v>
      </c>
    </row>
    <row r="788" spans="1:3" x14ac:dyDescent="0.25">
      <c r="A788">
        <v>782</v>
      </c>
      <c r="B788" t="str">
        <f>"00838595"</f>
        <v>00838595</v>
      </c>
      <c r="C788" t="str">
        <f>"002"</f>
        <v>002</v>
      </c>
    </row>
    <row r="789" spans="1:3" x14ac:dyDescent="0.25">
      <c r="A789">
        <v>783</v>
      </c>
      <c r="B789" t="str">
        <f>"00842227"</f>
        <v>00842227</v>
      </c>
      <c r="C789" t="s">
        <v>6</v>
      </c>
    </row>
    <row r="790" spans="1:3" x14ac:dyDescent="0.25">
      <c r="A790">
        <v>784</v>
      </c>
      <c r="B790" t="str">
        <f>"00873014"</f>
        <v>00873014</v>
      </c>
      <c r="C790" t="s">
        <v>15</v>
      </c>
    </row>
    <row r="791" spans="1:3" x14ac:dyDescent="0.25">
      <c r="A791">
        <v>785</v>
      </c>
      <c r="B791" t="str">
        <f>"00241950"</f>
        <v>00241950</v>
      </c>
      <c r="C791" t="s">
        <v>6</v>
      </c>
    </row>
    <row r="792" spans="1:3" x14ac:dyDescent="0.25">
      <c r="A792">
        <v>786</v>
      </c>
      <c r="B792" t="str">
        <f>"00812383"</f>
        <v>00812383</v>
      </c>
      <c r="C792" t="str">
        <f>"013"</f>
        <v>013</v>
      </c>
    </row>
    <row r="793" spans="1:3" x14ac:dyDescent="0.25">
      <c r="A793">
        <v>787</v>
      </c>
      <c r="B793" t="str">
        <f>"201304000428"</f>
        <v>201304000428</v>
      </c>
      <c r="C793" t="str">
        <f>"005"</f>
        <v>005</v>
      </c>
    </row>
    <row r="794" spans="1:3" x14ac:dyDescent="0.25">
      <c r="A794">
        <v>788</v>
      </c>
      <c r="B794" t="str">
        <f>"00588875"</f>
        <v>00588875</v>
      </c>
      <c r="C794" t="s">
        <v>50</v>
      </c>
    </row>
    <row r="795" spans="1:3" x14ac:dyDescent="0.25">
      <c r="A795">
        <v>789</v>
      </c>
      <c r="B795" t="str">
        <f>"00515888"</f>
        <v>00515888</v>
      </c>
      <c r="C795" t="s">
        <v>50</v>
      </c>
    </row>
    <row r="796" spans="1:3" x14ac:dyDescent="0.25">
      <c r="A796">
        <v>790</v>
      </c>
      <c r="B796" t="str">
        <f>"201411001755"</f>
        <v>201411001755</v>
      </c>
      <c r="C796" t="s">
        <v>6</v>
      </c>
    </row>
    <row r="797" spans="1:3" x14ac:dyDescent="0.25">
      <c r="A797">
        <v>791</v>
      </c>
      <c r="B797" t="str">
        <f>"201409003575"</f>
        <v>201409003575</v>
      </c>
      <c r="C797" t="s">
        <v>186</v>
      </c>
    </row>
    <row r="798" spans="1:3" x14ac:dyDescent="0.25">
      <c r="A798">
        <v>792</v>
      </c>
      <c r="B798" t="str">
        <f>"00107933"</f>
        <v>00107933</v>
      </c>
      <c r="C798" t="s">
        <v>6</v>
      </c>
    </row>
    <row r="799" spans="1:3" x14ac:dyDescent="0.25">
      <c r="A799">
        <v>793</v>
      </c>
      <c r="B799" t="str">
        <f>"00223154"</f>
        <v>00223154</v>
      </c>
      <c r="C799" t="s">
        <v>6</v>
      </c>
    </row>
    <row r="800" spans="1:3" x14ac:dyDescent="0.25">
      <c r="A800">
        <v>794</v>
      </c>
      <c r="B800" t="str">
        <f>"00876264"</f>
        <v>00876264</v>
      </c>
      <c r="C800" t="s">
        <v>6</v>
      </c>
    </row>
    <row r="801" spans="1:3" x14ac:dyDescent="0.25">
      <c r="A801">
        <v>795</v>
      </c>
      <c r="B801" t="str">
        <f>"201409003103"</f>
        <v>201409003103</v>
      </c>
      <c r="C801" t="s">
        <v>63</v>
      </c>
    </row>
    <row r="802" spans="1:3" x14ac:dyDescent="0.25">
      <c r="A802">
        <v>796</v>
      </c>
      <c r="B802" t="str">
        <f>"00480976"</f>
        <v>00480976</v>
      </c>
      <c r="C802" t="str">
        <f>"032"</f>
        <v>032</v>
      </c>
    </row>
    <row r="803" spans="1:3" x14ac:dyDescent="0.25">
      <c r="A803">
        <v>797</v>
      </c>
      <c r="B803" t="str">
        <f>"00486951"</f>
        <v>00486951</v>
      </c>
      <c r="C803" t="s">
        <v>6</v>
      </c>
    </row>
    <row r="804" spans="1:3" x14ac:dyDescent="0.25">
      <c r="A804">
        <v>798</v>
      </c>
      <c r="B804" t="str">
        <f>"00851262"</f>
        <v>00851262</v>
      </c>
      <c r="C804" t="s">
        <v>6</v>
      </c>
    </row>
    <row r="805" spans="1:3" x14ac:dyDescent="0.25">
      <c r="A805">
        <v>799</v>
      </c>
      <c r="B805" t="str">
        <f>"00475553"</f>
        <v>00475553</v>
      </c>
      <c r="C805" t="str">
        <f>"032"</f>
        <v>032</v>
      </c>
    </row>
    <row r="806" spans="1:3" x14ac:dyDescent="0.25">
      <c r="A806">
        <v>800</v>
      </c>
      <c r="B806" t="str">
        <f>"00861737"</f>
        <v>00861737</v>
      </c>
      <c r="C806" t="s">
        <v>39</v>
      </c>
    </row>
    <row r="807" spans="1:3" x14ac:dyDescent="0.25">
      <c r="A807">
        <v>801</v>
      </c>
      <c r="B807" t="str">
        <f>"00821897"</f>
        <v>00821897</v>
      </c>
      <c r="C807" t="s">
        <v>6</v>
      </c>
    </row>
    <row r="808" spans="1:3" x14ac:dyDescent="0.25">
      <c r="A808">
        <v>802</v>
      </c>
      <c r="B808" t="str">
        <f>"00769257"</f>
        <v>00769257</v>
      </c>
      <c r="C808" t="s">
        <v>6</v>
      </c>
    </row>
    <row r="809" spans="1:3" x14ac:dyDescent="0.25">
      <c r="A809">
        <v>803</v>
      </c>
      <c r="B809" t="str">
        <f>"00674165"</f>
        <v>00674165</v>
      </c>
      <c r="C809" t="s">
        <v>50</v>
      </c>
    </row>
    <row r="810" spans="1:3" x14ac:dyDescent="0.25">
      <c r="A810">
        <v>804</v>
      </c>
      <c r="B810" t="str">
        <f>"00869296"</f>
        <v>00869296</v>
      </c>
      <c r="C810" t="s">
        <v>39</v>
      </c>
    </row>
    <row r="811" spans="1:3" x14ac:dyDescent="0.25">
      <c r="A811">
        <v>805</v>
      </c>
      <c r="B811" t="str">
        <f>"201412001632"</f>
        <v>201412001632</v>
      </c>
      <c r="C811" t="s">
        <v>187</v>
      </c>
    </row>
    <row r="812" spans="1:3" x14ac:dyDescent="0.25">
      <c r="A812">
        <v>806</v>
      </c>
      <c r="B812" t="str">
        <f>"00527314"</f>
        <v>00527314</v>
      </c>
      <c r="C812" t="s">
        <v>50</v>
      </c>
    </row>
    <row r="813" spans="1:3" x14ac:dyDescent="0.25">
      <c r="A813">
        <v>807</v>
      </c>
      <c r="B813" t="str">
        <f>"00145721"</f>
        <v>00145721</v>
      </c>
      <c r="C813" t="s">
        <v>30</v>
      </c>
    </row>
    <row r="814" spans="1:3" x14ac:dyDescent="0.25">
      <c r="A814">
        <v>808</v>
      </c>
      <c r="B814" t="str">
        <f>"00869509"</f>
        <v>00869509</v>
      </c>
      <c r="C814" t="s">
        <v>188</v>
      </c>
    </row>
    <row r="815" spans="1:3" x14ac:dyDescent="0.25">
      <c r="A815">
        <v>809</v>
      </c>
      <c r="B815" t="str">
        <f>"00201459"</f>
        <v>00201459</v>
      </c>
      <c r="C815" t="str">
        <f>"038"</f>
        <v>038</v>
      </c>
    </row>
    <row r="816" spans="1:3" x14ac:dyDescent="0.25">
      <c r="A816">
        <v>810</v>
      </c>
      <c r="B816" t="str">
        <f>"00496076"</f>
        <v>00496076</v>
      </c>
      <c r="C816" t="str">
        <f>"038"</f>
        <v>038</v>
      </c>
    </row>
    <row r="817" spans="1:3" x14ac:dyDescent="0.25">
      <c r="A817">
        <v>811</v>
      </c>
      <c r="B817" t="str">
        <f>"00089782"</f>
        <v>00089782</v>
      </c>
      <c r="C817" t="str">
        <f>"032"</f>
        <v>032</v>
      </c>
    </row>
    <row r="818" spans="1:3" x14ac:dyDescent="0.25">
      <c r="A818">
        <v>812</v>
      </c>
      <c r="B818" t="str">
        <f>"00634730"</f>
        <v>00634730</v>
      </c>
      <c r="C818" t="str">
        <f>"013"</f>
        <v>013</v>
      </c>
    </row>
    <row r="819" spans="1:3" x14ac:dyDescent="0.25">
      <c r="A819">
        <v>813</v>
      </c>
      <c r="B819" t="str">
        <f>"00856879"</f>
        <v>00856879</v>
      </c>
      <c r="C819" t="s">
        <v>6</v>
      </c>
    </row>
    <row r="820" spans="1:3" x14ac:dyDescent="0.25">
      <c r="A820">
        <v>814</v>
      </c>
      <c r="B820" t="str">
        <f>"201406015743"</f>
        <v>201406015743</v>
      </c>
      <c r="C820" t="str">
        <f>"013"</f>
        <v>013</v>
      </c>
    </row>
    <row r="821" spans="1:3" x14ac:dyDescent="0.25">
      <c r="A821">
        <v>815</v>
      </c>
      <c r="B821" t="str">
        <f>"201303000360"</f>
        <v>201303000360</v>
      </c>
      <c r="C821" t="str">
        <f>"013"</f>
        <v>013</v>
      </c>
    </row>
    <row r="822" spans="1:3" x14ac:dyDescent="0.25">
      <c r="A822">
        <v>816</v>
      </c>
      <c r="B822" t="str">
        <f>"00660913"</f>
        <v>00660913</v>
      </c>
      <c r="C822" t="s">
        <v>189</v>
      </c>
    </row>
    <row r="823" spans="1:3" x14ac:dyDescent="0.25">
      <c r="A823">
        <v>817</v>
      </c>
      <c r="B823" t="str">
        <f>"00121061"</f>
        <v>00121061</v>
      </c>
      <c r="C823" t="s">
        <v>6</v>
      </c>
    </row>
    <row r="824" spans="1:3" x14ac:dyDescent="0.25">
      <c r="A824">
        <v>818</v>
      </c>
      <c r="B824" t="str">
        <f>"201504004496"</f>
        <v>201504004496</v>
      </c>
      <c r="C824" t="s">
        <v>6</v>
      </c>
    </row>
    <row r="825" spans="1:3" x14ac:dyDescent="0.25">
      <c r="A825">
        <v>819</v>
      </c>
      <c r="B825" t="str">
        <f>"201511040062"</f>
        <v>201511040062</v>
      </c>
      <c r="C825" t="s">
        <v>190</v>
      </c>
    </row>
    <row r="826" spans="1:3" x14ac:dyDescent="0.25">
      <c r="A826">
        <v>820</v>
      </c>
      <c r="B826" t="str">
        <f>"00869136"</f>
        <v>00869136</v>
      </c>
      <c r="C826" t="s">
        <v>191</v>
      </c>
    </row>
    <row r="827" spans="1:3" x14ac:dyDescent="0.25">
      <c r="A827">
        <v>821</v>
      </c>
      <c r="B827" t="str">
        <f>"201409006619"</f>
        <v>201409006619</v>
      </c>
      <c r="C827" t="str">
        <f>"013"</f>
        <v>013</v>
      </c>
    </row>
    <row r="828" spans="1:3" x14ac:dyDescent="0.25">
      <c r="A828">
        <v>822</v>
      </c>
      <c r="B828" t="str">
        <f>"00875942"</f>
        <v>00875942</v>
      </c>
      <c r="C828" t="s">
        <v>160</v>
      </c>
    </row>
    <row r="829" spans="1:3" x14ac:dyDescent="0.25">
      <c r="A829">
        <v>823</v>
      </c>
      <c r="B829" t="str">
        <f>"00302809"</f>
        <v>00302809</v>
      </c>
      <c r="C829" t="str">
        <f>"013"</f>
        <v>013</v>
      </c>
    </row>
    <row r="830" spans="1:3" x14ac:dyDescent="0.25">
      <c r="A830">
        <v>824</v>
      </c>
      <c r="B830" t="str">
        <f>"00876885"</f>
        <v>00876885</v>
      </c>
      <c r="C830" t="str">
        <f>"001"</f>
        <v>001</v>
      </c>
    </row>
    <row r="831" spans="1:3" x14ac:dyDescent="0.25">
      <c r="A831">
        <v>825</v>
      </c>
      <c r="B831" t="str">
        <f>"00493732"</f>
        <v>00493732</v>
      </c>
      <c r="C831" t="s">
        <v>192</v>
      </c>
    </row>
    <row r="832" spans="1:3" x14ac:dyDescent="0.25">
      <c r="A832">
        <v>826</v>
      </c>
      <c r="B832" t="str">
        <f>"00113381"</f>
        <v>00113381</v>
      </c>
      <c r="C832" t="s">
        <v>19</v>
      </c>
    </row>
    <row r="833" spans="1:3" x14ac:dyDescent="0.25">
      <c r="A833">
        <v>827</v>
      </c>
      <c r="B833" t="str">
        <f>"201502001799"</f>
        <v>201502001799</v>
      </c>
      <c r="C833" t="str">
        <f>"013"</f>
        <v>013</v>
      </c>
    </row>
    <row r="834" spans="1:3" x14ac:dyDescent="0.25">
      <c r="A834">
        <v>828</v>
      </c>
      <c r="B834" t="str">
        <f>"00834270"</f>
        <v>00834270</v>
      </c>
      <c r="C834" t="s">
        <v>6</v>
      </c>
    </row>
    <row r="835" spans="1:3" x14ac:dyDescent="0.25">
      <c r="A835">
        <v>829</v>
      </c>
      <c r="B835" t="str">
        <f>"00784660"</f>
        <v>00784660</v>
      </c>
      <c r="C835" t="s">
        <v>6</v>
      </c>
    </row>
    <row r="836" spans="1:3" x14ac:dyDescent="0.25">
      <c r="A836">
        <v>830</v>
      </c>
      <c r="B836" t="str">
        <f>"201304004183"</f>
        <v>201304004183</v>
      </c>
      <c r="C836" t="s">
        <v>110</v>
      </c>
    </row>
    <row r="837" spans="1:3" x14ac:dyDescent="0.25">
      <c r="A837">
        <v>831</v>
      </c>
      <c r="B837" t="str">
        <f>"00869081"</f>
        <v>00869081</v>
      </c>
      <c r="C837" t="s">
        <v>193</v>
      </c>
    </row>
    <row r="838" spans="1:3" x14ac:dyDescent="0.25">
      <c r="A838">
        <v>832</v>
      </c>
      <c r="B838" t="str">
        <f>"00877023"</f>
        <v>00877023</v>
      </c>
      <c r="C838" t="s">
        <v>6</v>
      </c>
    </row>
    <row r="839" spans="1:3" x14ac:dyDescent="0.25">
      <c r="A839">
        <v>833</v>
      </c>
      <c r="B839" t="str">
        <f>"00830304"</f>
        <v>00830304</v>
      </c>
      <c r="C839" t="s">
        <v>6</v>
      </c>
    </row>
    <row r="840" spans="1:3" x14ac:dyDescent="0.25">
      <c r="A840">
        <v>834</v>
      </c>
      <c r="B840" t="str">
        <f>"00876945"</f>
        <v>00876945</v>
      </c>
      <c r="C840" t="s">
        <v>51</v>
      </c>
    </row>
    <row r="841" spans="1:3" x14ac:dyDescent="0.25">
      <c r="A841">
        <v>835</v>
      </c>
      <c r="B841" t="str">
        <f>"201406002717"</f>
        <v>201406002717</v>
      </c>
      <c r="C841" t="s">
        <v>32</v>
      </c>
    </row>
    <row r="842" spans="1:3" x14ac:dyDescent="0.25">
      <c r="A842">
        <v>836</v>
      </c>
      <c r="B842" t="str">
        <f>"00014379"</f>
        <v>00014379</v>
      </c>
      <c r="C842" t="s">
        <v>6</v>
      </c>
    </row>
    <row r="843" spans="1:3" x14ac:dyDescent="0.25">
      <c r="A843">
        <v>837</v>
      </c>
      <c r="B843" t="str">
        <f>"00550624"</f>
        <v>00550624</v>
      </c>
      <c r="C843" t="s">
        <v>6</v>
      </c>
    </row>
    <row r="844" spans="1:3" x14ac:dyDescent="0.25">
      <c r="A844">
        <v>838</v>
      </c>
      <c r="B844" t="str">
        <f>"00370006"</f>
        <v>00370006</v>
      </c>
      <c r="C844" t="s">
        <v>194</v>
      </c>
    </row>
    <row r="845" spans="1:3" x14ac:dyDescent="0.25">
      <c r="A845">
        <v>839</v>
      </c>
      <c r="B845" t="str">
        <f>"00865137"</f>
        <v>00865137</v>
      </c>
      <c r="C845" t="str">
        <f>"032"</f>
        <v>032</v>
      </c>
    </row>
    <row r="846" spans="1:3" x14ac:dyDescent="0.25">
      <c r="A846">
        <v>840</v>
      </c>
      <c r="B846" t="str">
        <f>"201506002116"</f>
        <v>201506002116</v>
      </c>
      <c r="C846" t="s">
        <v>6</v>
      </c>
    </row>
    <row r="847" spans="1:3" x14ac:dyDescent="0.25">
      <c r="A847">
        <v>841</v>
      </c>
      <c r="B847" t="str">
        <f>"00038670"</f>
        <v>00038670</v>
      </c>
      <c r="C847" t="s">
        <v>6</v>
      </c>
    </row>
    <row r="848" spans="1:3" x14ac:dyDescent="0.25">
      <c r="A848">
        <v>842</v>
      </c>
      <c r="B848" t="str">
        <f>"201304004704"</f>
        <v>201304004704</v>
      </c>
      <c r="C848" t="str">
        <f>"013"</f>
        <v>013</v>
      </c>
    </row>
    <row r="849" spans="1:3" x14ac:dyDescent="0.25">
      <c r="A849">
        <v>843</v>
      </c>
      <c r="B849" t="str">
        <f>"201406002364"</f>
        <v>201406002364</v>
      </c>
      <c r="C849" t="s">
        <v>32</v>
      </c>
    </row>
    <row r="850" spans="1:3" x14ac:dyDescent="0.25">
      <c r="A850">
        <v>844</v>
      </c>
      <c r="B850" t="str">
        <f>"00178670"</f>
        <v>00178670</v>
      </c>
      <c r="C850" t="s">
        <v>8</v>
      </c>
    </row>
    <row r="851" spans="1:3" x14ac:dyDescent="0.25">
      <c r="A851">
        <v>845</v>
      </c>
      <c r="B851" t="str">
        <f>"00219699"</f>
        <v>00219699</v>
      </c>
      <c r="C851" t="str">
        <f>"003"</f>
        <v>003</v>
      </c>
    </row>
    <row r="852" spans="1:3" x14ac:dyDescent="0.25">
      <c r="A852">
        <v>846</v>
      </c>
      <c r="B852" t="str">
        <f>"00093483"</f>
        <v>00093483</v>
      </c>
      <c r="C852" t="s">
        <v>29</v>
      </c>
    </row>
    <row r="853" spans="1:3" x14ac:dyDescent="0.25">
      <c r="A853">
        <v>847</v>
      </c>
      <c r="B853" t="str">
        <f>"00616443"</f>
        <v>00616443</v>
      </c>
      <c r="C853" t="s">
        <v>73</v>
      </c>
    </row>
    <row r="854" spans="1:3" x14ac:dyDescent="0.25">
      <c r="A854">
        <v>848</v>
      </c>
      <c r="B854" t="str">
        <f>"00223496"</f>
        <v>00223496</v>
      </c>
      <c r="C854" t="s">
        <v>32</v>
      </c>
    </row>
    <row r="855" spans="1:3" x14ac:dyDescent="0.25">
      <c r="A855">
        <v>849</v>
      </c>
      <c r="B855" t="str">
        <f>"00871758"</f>
        <v>00871758</v>
      </c>
      <c r="C855" t="s">
        <v>195</v>
      </c>
    </row>
    <row r="856" spans="1:3" x14ac:dyDescent="0.25">
      <c r="A856">
        <v>850</v>
      </c>
      <c r="B856" t="str">
        <f>"00767540"</f>
        <v>00767540</v>
      </c>
      <c r="C856" t="s">
        <v>196</v>
      </c>
    </row>
    <row r="857" spans="1:3" x14ac:dyDescent="0.25">
      <c r="A857">
        <v>851</v>
      </c>
      <c r="B857" t="str">
        <f>"00617156"</f>
        <v>00617156</v>
      </c>
      <c r="C857" t="s">
        <v>61</v>
      </c>
    </row>
    <row r="858" spans="1:3" x14ac:dyDescent="0.25">
      <c r="A858">
        <v>852</v>
      </c>
      <c r="B858" t="str">
        <f>"201512005251"</f>
        <v>201512005251</v>
      </c>
      <c r="C858" t="str">
        <f>"032"</f>
        <v>032</v>
      </c>
    </row>
    <row r="859" spans="1:3" x14ac:dyDescent="0.25">
      <c r="A859">
        <v>853</v>
      </c>
      <c r="B859" t="str">
        <f>"00014987"</f>
        <v>00014987</v>
      </c>
      <c r="C859" t="s">
        <v>61</v>
      </c>
    </row>
    <row r="860" spans="1:3" x14ac:dyDescent="0.25">
      <c r="A860">
        <v>854</v>
      </c>
      <c r="B860" t="str">
        <f>"00523251"</f>
        <v>00523251</v>
      </c>
      <c r="C860" t="str">
        <f>"003"</f>
        <v>003</v>
      </c>
    </row>
    <row r="861" spans="1:3" x14ac:dyDescent="0.25">
      <c r="A861">
        <v>855</v>
      </c>
      <c r="B861" t="str">
        <f>"201001000062"</f>
        <v>201001000062</v>
      </c>
      <c r="C861" t="str">
        <f>"013"</f>
        <v>013</v>
      </c>
    </row>
    <row r="862" spans="1:3" x14ac:dyDescent="0.25">
      <c r="A862">
        <v>856</v>
      </c>
      <c r="B862" t="str">
        <f>"00526305"</f>
        <v>00526305</v>
      </c>
      <c r="C862" t="s">
        <v>197</v>
      </c>
    </row>
    <row r="863" spans="1:3" x14ac:dyDescent="0.25">
      <c r="A863">
        <v>857</v>
      </c>
      <c r="B863" t="str">
        <f>"201504001614"</f>
        <v>201504001614</v>
      </c>
      <c r="C863" t="s">
        <v>6</v>
      </c>
    </row>
    <row r="864" spans="1:3" x14ac:dyDescent="0.25">
      <c r="A864">
        <v>858</v>
      </c>
      <c r="B864" t="str">
        <f>"201406009697"</f>
        <v>201406009697</v>
      </c>
      <c r="C864" t="str">
        <f>"002"</f>
        <v>002</v>
      </c>
    </row>
    <row r="865" spans="1:3" x14ac:dyDescent="0.25">
      <c r="A865">
        <v>859</v>
      </c>
      <c r="B865" t="str">
        <f>"00616831"</f>
        <v>00616831</v>
      </c>
      <c r="C865" t="s">
        <v>73</v>
      </c>
    </row>
    <row r="866" spans="1:3" x14ac:dyDescent="0.25">
      <c r="A866">
        <v>860</v>
      </c>
      <c r="B866" t="str">
        <f>"200801004811"</f>
        <v>200801004811</v>
      </c>
      <c r="C866" t="s">
        <v>50</v>
      </c>
    </row>
    <row r="867" spans="1:3" x14ac:dyDescent="0.25">
      <c r="A867">
        <v>861</v>
      </c>
      <c r="B867" t="str">
        <f>"00010175"</f>
        <v>00010175</v>
      </c>
      <c r="C867" t="str">
        <f>"038"</f>
        <v>038</v>
      </c>
    </row>
    <row r="868" spans="1:3" x14ac:dyDescent="0.25">
      <c r="A868">
        <v>862</v>
      </c>
      <c r="B868" t="str">
        <f>"00449298"</f>
        <v>00449298</v>
      </c>
      <c r="C868" t="s">
        <v>198</v>
      </c>
    </row>
    <row r="869" spans="1:3" x14ac:dyDescent="0.25">
      <c r="A869">
        <v>863</v>
      </c>
      <c r="B869" t="str">
        <f>"00772247"</f>
        <v>00772247</v>
      </c>
      <c r="C869" t="str">
        <f>"032"</f>
        <v>032</v>
      </c>
    </row>
    <row r="870" spans="1:3" x14ac:dyDescent="0.25">
      <c r="A870">
        <v>864</v>
      </c>
      <c r="B870" t="str">
        <f>"00774014"</f>
        <v>00774014</v>
      </c>
      <c r="C870" t="s">
        <v>199</v>
      </c>
    </row>
    <row r="871" spans="1:3" x14ac:dyDescent="0.25">
      <c r="A871">
        <v>865</v>
      </c>
      <c r="B871" t="str">
        <f>"00482918"</f>
        <v>00482918</v>
      </c>
      <c r="C871" t="s">
        <v>9</v>
      </c>
    </row>
    <row r="872" spans="1:3" x14ac:dyDescent="0.25">
      <c r="A872">
        <v>866</v>
      </c>
      <c r="B872" t="str">
        <f>"00228614"</f>
        <v>00228614</v>
      </c>
      <c r="C872" t="s">
        <v>30</v>
      </c>
    </row>
    <row r="873" spans="1:3" x14ac:dyDescent="0.25">
      <c r="A873">
        <v>867</v>
      </c>
      <c r="B873" t="str">
        <f>"00828296"</f>
        <v>00828296</v>
      </c>
      <c r="C873" t="str">
        <f>"038"</f>
        <v>038</v>
      </c>
    </row>
    <row r="874" spans="1:3" x14ac:dyDescent="0.25">
      <c r="A874">
        <v>868</v>
      </c>
      <c r="B874" t="str">
        <f>"00247522"</f>
        <v>00247522</v>
      </c>
      <c r="C874" t="s">
        <v>200</v>
      </c>
    </row>
    <row r="875" spans="1:3" x14ac:dyDescent="0.25">
      <c r="A875">
        <v>869</v>
      </c>
      <c r="B875" t="str">
        <f>"200712001542"</f>
        <v>200712001542</v>
      </c>
      <c r="C875" t="s">
        <v>6</v>
      </c>
    </row>
    <row r="876" spans="1:3" x14ac:dyDescent="0.25">
      <c r="A876">
        <v>870</v>
      </c>
      <c r="B876" t="str">
        <f>"00876978"</f>
        <v>00876978</v>
      </c>
      <c r="C876" t="s">
        <v>77</v>
      </c>
    </row>
    <row r="877" spans="1:3" x14ac:dyDescent="0.25">
      <c r="A877">
        <v>871</v>
      </c>
      <c r="B877" t="str">
        <f>"201504005186"</f>
        <v>201504005186</v>
      </c>
      <c r="C877" t="s">
        <v>28</v>
      </c>
    </row>
    <row r="878" spans="1:3" x14ac:dyDescent="0.25">
      <c r="A878">
        <v>872</v>
      </c>
      <c r="B878" t="str">
        <f>"201406014709"</f>
        <v>201406014709</v>
      </c>
      <c r="C878" t="s">
        <v>6</v>
      </c>
    </row>
    <row r="879" spans="1:3" x14ac:dyDescent="0.25">
      <c r="A879">
        <v>873</v>
      </c>
      <c r="B879" t="str">
        <f>"00010721"</f>
        <v>00010721</v>
      </c>
      <c r="C879" t="s">
        <v>41</v>
      </c>
    </row>
    <row r="880" spans="1:3" x14ac:dyDescent="0.25">
      <c r="A880">
        <v>874</v>
      </c>
      <c r="B880" t="str">
        <f>"201504005410"</f>
        <v>201504005410</v>
      </c>
      <c r="C880" t="str">
        <f>"043"</f>
        <v>043</v>
      </c>
    </row>
    <row r="881" spans="1:3" x14ac:dyDescent="0.25">
      <c r="A881">
        <v>875</v>
      </c>
      <c r="B881" t="str">
        <f>"201406017817"</f>
        <v>201406017817</v>
      </c>
      <c r="C881" t="s">
        <v>6</v>
      </c>
    </row>
    <row r="882" spans="1:3" x14ac:dyDescent="0.25">
      <c r="A882">
        <v>876</v>
      </c>
      <c r="B882" t="str">
        <f>"00485889"</f>
        <v>00485889</v>
      </c>
      <c r="C882" t="s">
        <v>6</v>
      </c>
    </row>
    <row r="883" spans="1:3" x14ac:dyDescent="0.25">
      <c r="A883">
        <v>877</v>
      </c>
      <c r="B883" t="str">
        <f>"00876042"</f>
        <v>00876042</v>
      </c>
      <c r="C883" t="s">
        <v>201</v>
      </c>
    </row>
    <row r="884" spans="1:3" x14ac:dyDescent="0.25">
      <c r="A884">
        <v>878</v>
      </c>
      <c r="B884" t="str">
        <f>"201304006273"</f>
        <v>201304006273</v>
      </c>
      <c r="C884" t="s">
        <v>202</v>
      </c>
    </row>
    <row r="885" spans="1:3" x14ac:dyDescent="0.25">
      <c r="A885">
        <v>879</v>
      </c>
      <c r="B885" t="str">
        <f>"00719504"</f>
        <v>00719504</v>
      </c>
      <c r="C885" t="s">
        <v>6</v>
      </c>
    </row>
    <row r="886" spans="1:3" x14ac:dyDescent="0.25">
      <c r="A886">
        <v>880</v>
      </c>
      <c r="B886" t="str">
        <f>"00822764"</f>
        <v>00822764</v>
      </c>
      <c r="C886" t="str">
        <f>"013"</f>
        <v>013</v>
      </c>
    </row>
    <row r="887" spans="1:3" x14ac:dyDescent="0.25">
      <c r="A887">
        <v>881</v>
      </c>
      <c r="B887" t="str">
        <f>"201409001736"</f>
        <v>201409001736</v>
      </c>
      <c r="C887" t="s">
        <v>203</v>
      </c>
    </row>
    <row r="888" spans="1:3" x14ac:dyDescent="0.25">
      <c r="A888">
        <v>882</v>
      </c>
      <c r="B888" t="str">
        <f>"201304004192"</f>
        <v>201304004192</v>
      </c>
      <c r="C888" t="str">
        <f>"013"</f>
        <v>013</v>
      </c>
    </row>
    <row r="889" spans="1:3" x14ac:dyDescent="0.25">
      <c r="A889">
        <v>883</v>
      </c>
      <c r="B889" t="str">
        <f>"00495070"</f>
        <v>00495070</v>
      </c>
      <c r="C889" t="s">
        <v>20</v>
      </c>
    </row>
    <row r="890" spans="1:3" x14ac:dyDescent="0.25">
      <c r="A890">
        <v>884</v>
      </c>
      <c r="B890" t="str">
        <f>"201409001251"</f>
        <v>201409001251</v>
      </c>
      <c r="C890" t="s">
        <v>6</v>
      </c>
    </row>
    <row r="891" spans="1:3" x14ac:dyDescent="0.25">
      <c r="A891">
        <v>885</v>
      </c>
      <c r="B891" t="str">
        <f>"201304004085"</f>
        <v>201304004085</v>
      </c>
      <c r="C891" t="str">
        <f>"013"</f>
        <v>013</v>
      </c>
    </row>
    <row r="892" spans="1:3" x14ac:dyDescent="0.25">
      <c r="A892">
        <v>886</v>
      </c>
      <c r="B892" t="str">
        <f>"00844524"</f>
        <v>00844524</v>
      </c>
      <c r="C892" t="s">
        <v>73</v>
      </c>
    </row>
    <row r="893" spans="1:3" x14ac:dyDescent="0.25">
      <c r="A893">
        <v>887</v>
      </c>
      <c r="B893" t="str">
        <f>"201501000602"</f>
        <v>201501000602</v>
      </c>
      <c r="C893" t="s">
        <v>6</v>
      </c>
    </row>
    <row r="894" spans="1:3" x14ac:dyDescent="0.25">
      <c r="A894">
        <v>888</v>
      </c>
      <c r="B894" t="str">
        <f>"00873101"</f>
        <v>00873101</v>
      </c>
      <c r="C894" t="s">
        <v>6</v>
      </c>
    </row>
    <row r="895" spans="1:3" x14ac:dyDescent="0.25">
      <c r="A895">
        <v>889</v>
      </c>
      <c r="B895" t="str">
        <f>"00489790"</f>
        <v>00489790</v>
      </c>
      <c r="C895" t="s">
        <v>204</v>
      </c>
    </row>
    <row r="896" spans="1:3" x14ac:dyDescent="0.25">
      <c r="A896">
        <v>890</v>
      </c>
      <c r="B896" t="str">
        <f>"00797674"</f>
        <v>00797674</v>
      </c>
      <c r="C896" t="s">
        <v>205</v>
      </c>
    </row>
    <row r="897" spans="1:3" x14ac:dyDescent="0.25">
      <c r="A897">
        <v>891</v>
      </c>
      <c r="B897" t="str">
        <f>"00649337"</f>
        <v>00649337</v>
      </c>
      <c r="C897" t="s">
        <v>6</v>
      </c>
    </row>
    <row r="898" spans="1:3" x14ac:dyDescent="0.25">
      <c r="A898">
        <v>892</v>
      </c>
      <c r="B898" t="str">
        <f>"00550900"</f>
        <v>00550900</v>
      </c>
      <c r="C898" t="s">
        <v>6</v>
      </c>
    </row>
    <row r="899" spans="1:3" x14ac:dyDescent="0.25">
      <c r="A899">
        <v>893</v>
      </c>
      <c r="B899" t="str">
        <f>"200806000004"</f>
        <v>200806000004</v>
      </c>
      <c r="C899" t="s">
        <v>172</v>
      </c>
    </row>
    <row r="900" spans="1:3" x14ac:dyDescent="0.25">
      <c r="A900">
        <v>894</v>
      </c>
      <c r="B900" t="str">
        <f>"00769318"</f>
        <v>00769318</v>
      </c>
      <c r="C900" t="s">
        <v>6</v>
      </c>
    </row>
    <row r="901" spans="1:3" x14ac:dyDescent="0.25">
      <c r="A901">
        <v>895</v>
      </c>
      <c r="B901" t="str">
        <f>"00496823"</f>
        <v>00496823</v>
      </c>
      <c r="C901" t="s">
        <v>6</v>
      </c>
    </row>
    <row r="902" spans="1:3" x14ac:dyDescent="0.25">
      <c r="A902">
        <v>896</v>
      </c>
      <c r="B902" t="str">
        <f>"00837884"</f>
        <v>00837884</v>
      </c>
      <c r="C902" t="s">
        <v>6</v>
      </c>
    </row>
    <row r="903" spans="1:3" x14ac:dyDescent="0.25">
      <c r="A903">
        <v>897</v>
      </c>
      <c r="B903" t="str">
        <f>"00481333"</f>
        <v>00481333</v>
      </c>
      <c r="C903" t="s">
        <v>6</v>
      </c>
    </row>
    <row r="904" spans="1:3" x14ac:dyDescent="0.25">
      <c r="A904">
        <v>898</v>
      </c>
      <c r="B904" t="str">
        <f>"00196429"</f>
        <v>00196429</v>
      </c>
      <c r="C904" t="s">
        <v>6</v>
      </c>
    </row>
    <row r="905" spans="1:3" x14ac:dyDescent="0.25">
      <c r="A905">
        <v>899</v>
      </c>
      <c r="B905" t="str">
        <f>"00005705"</f>
        <v>00005705</v>
      </c>
      <c r="C905" t="s">
        <v>6</v>
      </c>
    </row>
    <row r="906" spans="1:3" x14ac:dyDescent="0.25">
      <c r="A906">
        <v>900</v>
      </c>
      <c r="B906" t="str">
        <f>"00797810"</f>
        <v>00797810</v>
      </c>
      <c r="C906" t="str">
        <f>"004"</f>
        <v>004</v>
      </c>
    </row>
    <row r="907" spans="1:3" x14ac:dyDescent="0.25">
      <c r="A907">
        <v>901</v>
      </c>
      <c r="B907" t="str">
        <f>"00876786"</f>
        <v>00876786</v>
      </c>
      <c r="C907" t="s">
        <v>200</v>
      </c>
    </row>
    <row r="908" spans="1:3" x14ac:dyDescent="0.25">
      <c r="A908">
        <v>902</v>
      </c>
      <c r="B908" t="str">
        <f>"201011000123"</f>
        <v>201011000123</v>
      </c>
      <c r="C908" t="s">
        <v>206</v>
      </c>
    </row>
    <row r="909" spans="1:3" x14ac:dyDescent="0.25">
      <c r="A909">
        <v>903</v>
      </c>
      <c r="B909" t="str">
        <f>"00231877"</f>
        <v>00231877</v>
      </c>
      <c r="C909" t="str">
        <f>"002"</f>
        <v>002</v>
      </c>
    </row>
    <row r="910" spans="1:3" x14ac:dyDescent="0.25">
      <c r="A910">
        <v>904</v>
      </c>
      <c r="B910" t="str">
        <f>"00315232"</f>
        <v>00315232</v>
      </c>
      <c r="C910" t="s">
        <v>207</v>
      </c>
    </row>
    <row r="911" spans="1:3" x14ac:dyDescent="0.25">
      <c r="A911">
        <v>905</v>
      </c>
      <c r="B911" t="str">
        <f>"00495543"</f>
        <v>00495543</v>
      </c>
      <c r="C911" t="s">
        <v>6</v>
      </c>
    </row>
    <row r="912" spans="1:3" x14ac:dyDescent="0.25">
      <c r="A912">
        <v>906</v>
      </c>
      <c r="B912" t="str">
        <f>"00776415"</f>
        <v>00776415</v>
      </c>
      <c r="C912" t="s">
        <v>22</v>
      </c>
    </row>
    <row r="913" spans="1:3" x14ac:dyDescent="0.25">
      <c r="A913">
        <v>907</v>
      </c>
      <c r="B913" t="str">
        <f>"201402012151"</f>
        <v>201402012151</v>
      </c>
      <c r="C913" t="s">
        <v>208</v>
      </c>
    </row>
    <row r="914" spans="1:3" x14ac:dyDescent="0.25">
      <c r="A914">
        <v>908</v>
      </c>
      <c r="B914" t="str">
        <f>"201412004453"</f>
        <v>201412004453</v>
      </c>
      <c r="C914" t="s">
        <v>6</v>
      </c>
    </row>
    <row r="915" spans="1:3" x14ac:dyDescent="0.25">
      <c r="A915">
        <v>909</v>
      </c>
      <c r="B915" t="str">
        <f>"00603132"</f>
        <v>00603132</v>
      </c>
      <c r="C915" t="str">
        <f>"038"</f>
        <v>038</v>
      </c>
    </row>
    <row r="916" spans="1:3" x14ac:dyDescent="0.25">
      <c r="A916">
        <v>910</v>
      </c>
      <c r="B916" t="str">
        <f>"00118258"</f>
        <v>00118258</v>
      </c>
      <c r="C916" t="s">
        <v>209</v>
      </c>
    </row>
    <row r="917" spans="1:3" x14ac:dyDescent="0.25">
      <c r="A917">
        <v>911</v>
      </c>
      <c r="B917" t="str">
        <f>"00216300"</f>
        <v>00216300</v>
      </c>
      <c r="C917" t="s">
        <v>6</v>
      </c>
    </row>
    <row r="918" spans="1:3" x14ac:dyDescent="0.25">
      <c r="A918">
        <v>912</v>
      </c>
      <c r="B918" t="str">
        <f>"00876903"</f>
        <v>00876903</v>
      </c>
      <c r="C918" t="s">
        <v>210</v>
      </c>
    </row>
    <row r="919" spans="1:3" x14ac:dyDescent="0.25">
      <c r="A919">
        <v>913</v>
      </c>
      <c r="B919" t="str">
        <f>"201504001089"</f>
        <v>201504001089</v>
      </c>
      <c r="C919" t="s">
        <v>6</v>
      </c>
    </row>
    <row r="920" spans="1:3" x14ac:dyDescent="0.25">
      <c r="A920">
        <v>914</v>
      </c>
      <c r="B920" t="str">
        <f>"200802002609"</f>
        <v>200802002609</v>
      </c>
      <c r="C920" t="s">
        <v>211</v>
      </c>
    </row>
    <row r="921" spans="1:3" x14ac:dyDescent="0.25">
      <c r="A921">
        <v>915</v>
      </c>
      <c r="B921" t="str">
        <f>"00874643"</f>
        <v>00874643</v>
      </c>
      <c r="C921" t="s">
        <v>212</v>
      </c>
    </row>
    <row r="922" spans="1:3" x14ac:dyDescent="0.25">
      <c r="A922">
        <v>916</v>
      </c>
      <c r="B922" t="str">
        <f>"00342151"</f>
        <v>00342151</v>
      </c>
      <c r="C922" t="s">
        <v>50</v>
      </c>
    </row>
    <row r="923" spans="1:3" x14ac:dyDescent="0.25">
      <c r="A923">
        <v>917</v>
      </c>
      <c r="B923" t="str">
        <f>"00694281"</f>
        <v>00694281</v>
      </c>
      <c r="C923" t="s">
        <v>36</v>
      </c>
    </row>
    <row r="924" spans="1:3" x14ac:dyDescent="0.25">
      <c r="A924">
        <v>918</v>
      </c>
      <c r="B924" t="str">
        <f>"00847540"</f>
        <v>00847540</v>
      </c>
      <c r="C924" t="s">
        <v>31</v>
      </c>
    </row>
    <row r="925" spans="1:3" x14ac:dyDescent="0.25">
      <c r="A925">
        <v>919</v>
      </c>
      <c r="B925" t="str">
        <f>"201412005648"</f>
        <v>201412005648</v>
      </c>
      <c r="C925" t="s">
        <v>213</v>
      </c>
    </row>
    <row r="926" spans="1:3" x14ac:dyDescent="0.25">
      <c r="A926">
        <v>920</v>
      </c>
      <c r="B926" t="str">
        <f>"200801004227"</f>
        <v>200801004227</v>
      </c>
      <c r="C926" t="str">
        <f>"013"</f>
        <v>013</v>
      </c>
    </row>
    <row r="927" spans="1:3" x14ac:dyDescent="0.25">
      <c r="A927">
        <v>921</v>
      </c>
      <c r="B927" t="str">
        <f>"00546075"</f>
        <v>00546075</v>
      </c>
      <c r="C927" t="s">
        <v>214</v>
      </c>
    </row>
    <row r="928" spans="1:3" x14ac:dyDescent="0.25">
      <c r="A928">
        <v>922</v>
      </c>
      <c r="B928" t="str">
        <f>"00877055"</f>
        <v>00877055</v>
      </c>
      <c r="C928" t="s">
        <v>6</v>
      </c>
    </row>
    <row r="931" spans="1:1" x14ac:dyDescent="0.25">
      <c r="A931" t="s">
        <v>215</v>
      </c>
    </row>
    <row r="932" spans="1:1" x14ac:dyDescent="0.25">
      <c r="A932" t="s">
        <v>216</v>
      </c>
    </row>
    <row r="933" spans="1:1" x14ac:dyDescent="0.25">
      <c r="A933" t="s">
        <v>215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4Κ_2022_ΠΕ_ΑΠΟΡΡΙΠΤΕΟΙ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2024-02-23T12:29:33Z</dcterms:created>
  <dcterms:modified xsi:type="dcterms:W3CDTF">2024-02-23T12:29:33Z</dcterms:modified>
</cp:coreProperties>
</file>